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Assumptions" sheetId="2" state="visible" r:id="rId4"/>
    <sheet name="Operating Budget" sheetId="3" state="visible" r:id="rId5"/>
    <sheet name="Reserve Contribution" sheetId="4" state="visible" r:id="rId6"/>
    <sheet name="Assessment Calculator" sheetId="5" state="visible" r:id="rId7"/>
    <sheet name="Monthly Cash Flow" sheetId="6" state="visible" r:id="rId8"/>
    <sheet name="Owner Summary"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<sst xmlns="http://schemas.openxmlformats.org/spreadsheetml/2006/main" count="232" uniqueCount="212">
  <si>
    <t xml:space="preserve">HOA Budget Template 2027 — Read Me</t>
  </si>
  <si>
    <t xml:space="preserve">From HOA Fiscal (hoafiscal.com). Free to use and share. Every subtotal is a formula; there are no macros.</t>
  </si>
  <si>
    <t xml:space="preserve">How to use this workbook</t>
  </si>
  <si>
    <t xml:space="preserve">1</t>
  </si>
  <si>
    <t xml:space="preserve">Assumptions: enter the association name, fiscal year, number of units, allocation basis (Equal or Percentage), contingency %, the assessment-increase cap you must respect (statute or declaration), the collections-shortfall assumption, opening cash, and the unit table. Everything downstream reads from this sheet.</t>
  </si>
  <si>
    <t xml:space="preserve">2</t>
  </si>
  <si>
    <t xml:space="preserve">Reserve Contribution: copy the components from your reserve study — useful life, remaining life, current replacement cost, and the balance currently funded for each. The sheet computes a straight-line contribution and percent funded. If your study's funding plan gives a different annual figure, type it in the override cell; the budget uses the override when it is filled in.</t>
  </si>
  <si>
    <t xml:space="preserve">3</t>
  </si>
  <si>
    <t xml:space="preserve">Operating Budget, expenses first: enter Prior-year actual, Current budget and Year-to-date actual for every expense line, then the Proposed 2027 figure. Do the contracts you have already signed (with their escalators) and the insurance renewal indication before anything else; take utilities from twelve months of bills.</t>
  </si>
  <si>
    <t xml:space="preserve">4</t>
  </si>
  <si>
    <t xml:space="preserve">The reserve contribution and contingency rows fill themselves from the Reserve Contribution sheet and the contingency % on Assumptions. Do not overtype them.</t>
  </si>
  <si>
    <t xml:space="preserve">5</t>
  </si>
  <si>
    <t xml:space="preserve">Income: enter late fees, interest and other income. The Assessments row in the Proposed column is a formula — total expenses less other income — so the assessment is an output of the expenses, never an input.</t>
  </si>
  <si>
    <t xml:space="preserve">6</t>
  </si>
  <si>
    <t xml:space="preserve">Assessment Calculator: read the per-unit annual and monthly assessment, the change from the prior year, and the cap flag. If the flag says the increase exceeds your cap, go back to the expenses or to your statute and declaration — do not edit the calculator.</t>
  </si>
  <si>
    <t xml:space="preserve">7</t>
  </si>
  <si>
    <t xml:space="preserve">Monthly Cash Flow: each month starts at one-twelfth of the annual figure. Overwrite any month with the amount you actually expect to pay (insurance renewal, irrigation season, the annual meeting). The Check column must show zero for every line before you rely on the closing-cash row.</t>
  </si>
  <si>
    <t xml:space="preserve">8</t>
  </si>
  <si>
    <t xml:space="preserve">Owner Summary: enter the ratification or budget-meeting date and any notes; the rest is pulled from the other sheets. Print or PDF this page for the notice your state requires.</t>
  </si>
  <si>
    <t xml:space="preserve">Legend</t>
  </si>
  <si>
    <t xml:space="preserve">Blue text on yellow = a cell for you to fill in. Black text = a formula; leave it alone. Green text = a value pulled from another sheet.</t>
  </si>
  <si>
    <t xml:space="preserve">The example figures are for a fictional 24-unit townhome association and exist only to show the expected format. Replace every blue value with your own.</t>
  </si>
  <si>
    <t xml:space="preserve">Who has to approve the budget</t>
  </si>
  <si>
    <t xml:space="preserve">That depends on your state. The article this template ships with carries a state-by-state table (Washington, Arizona, California, Colorado, Florida, Illinois, Nevada, North Carolina, Oregon, Texas, Virginia): hoafiscal.com/blog/hoa-budget-template-2027/. Read your state's statute and your declaration before you set the meeting date.</t>
  </si>
  <si>
    <t xml:space="preserve">General information for board members, not legal or accounting advice.</t>
  </si>
  <si>
    <t xml:space="preserve">Assumptions</t>
  </si>
  <si>
    <t xml:space="preserve">Blue on yellow = enter. Everything else in the workbook reads from here.</t>
  </si>
  <si>
    <t xml:space="preserve">Setting</t>
  </si>
  <si>
    <t xml:space="preserve">Value</t>
  </si>
  <si>
    <t xml:space="preserve">Association name</t>
  </si>
  <si>
    <t xml:space="preserve">Maplewood Townhomes Association (example)</t>
  </si>
  <si>
    <t xml:space="preserve">Fiscal year (budget year)</t>
  </si>
  <si>
    <t xml:space="preserve">Fiscal year starts in month (1 = January)</t>
  </si>
  <si>
    <t xml:space="preserve">Number of units</t>
  </si>
  <si>
    <t xml:space="preserve">Allocation basis (Equal or Percentage)</t>
  </si>
  <si>
    <t xml:space="preserve">Equal</t>
  </si>
  <si>
    <t xml:space="preserve">Months of actuals entered on Operating Budget (year to date)</t>
  </si>
  <si>
    <t xml:space="preserve">Drives the Annualized column: YTD actual ÷ months × 12.</t>
  </si>
  <si>
    <t xml:space="preserve">Contingency, as a % of operating expenses</t>
  </si>
  <si>
    <t xml:space="preserve">Pick it and defend it. A stated percentage, not a rounding plug.</t>
  </si>
  <si>
    <t xml:space="preserve">Assessment-increase cap you must respect (statute or declaration; 0 = none)</t>
  </si>
  <si>
    <t xml:space="preserve">Examples: California Civ. Code 5605(b) 20%; Arizona planned communities A.R.S. 33-1803(A) 20%; otherwise whatever your declaration says.</t>
  </si>
  <si>
    <t xml:space="preserve">Collections shortfall assumption (assessments not collected on time)</t>
  </si>
  <si>
    <t xml:space="preserve">Used on the Monthly Cash Flow sheet only, to trim assessment cash actually received.</t>
  </si>
  <si>
    <t xml:space="preserve">Opening operating cash at start of fiscal year</t>
  </si>
  <si>
    <t xml:space="preserve">Reserve cash balance at start of fiscal year</t>
  </si>
  <si>
    <t xml:space="preserve">Unit table — used when the allocation basis is "Percentage"</t>
  </si>
  <si>
    <t xml:space="preserve">Unit</t>
  </si>
  <si>
    <t xml:space="preserve">Allocation %</t>
  </si>
  <si>
    <t xml:space="preserve">Units listed</t>
  </si>
  <si>
    <t xml:space="preserve">Unit 1</t>
  </si>
  <si>
    <t xml:space="preserve">Allocation total (must be 100%)</t>
  </si>
  <si>
    <t xml:space="preserve">Unit 2</t>
  </si>
  <si>
    <t xml:space="preserve">Check</t>
  </si>
  <si>
    <t xml:space="preserve">Unit 3</t>
  </si>
  <si>
    <t xml:space="preserve">Unit 4</t>
  </si>
  <si>
    <t xml:space="preserve">Unit 5</t>
  </si>
  <si>
    <t xml:space="preserve">Unit 6</t>
  </si>
  <si>
    <t xml:space="preserve">Unit 7</t>
  </si>
  <si>
    <t xml:space="preserve">Unit 8</t>
  </si>
  <si>
    <t xml:space="preserve">Unit 9</t>
  </si>
  <si>
    <t xml:space="preserve">Unit 10</t>
  </si>
  <si>
    <t xml:space="preserve">Unit 11</t>
  </si>
  <si>
    <t xml:space="preserve">Unit 12</t>
  </si>
  <si>
    <t xml:space="preserve">Unit 13</t>
  </si>
  <si>
    <t xml:space="preserve">Unit 14</t>
  </si>
  <si>
    <t xml:space="preserve">Unit 15</t>
  </si>
  <si>
    <t xml:space="preserve">Unit 16</t>
  </si>
  <si>
    <t xml:space="preserve">Unit 17</t>
  </si>
  <si>
    <t xml:space="preserve">Unit 18</t>
  </si>
  <si>
    <t xml:space="preserve">Unit 19</t>
  </si>
  <si>
    <t xml:space="preserve">Unit 20</t>
  </si>
  <si>
    <t xml:space="preserve">Unit 21</t>
  </si>
  <si>
    <t xml:space="preserve">Unit 22</t>
  </si>
  <si>
    <t xml:space="preserve">Unit 23</t>
  </si>
  <si>
    <t xml:space="preserve">Unit 24</t>
  </si>
  <si>
    <t xml:space="preserve">Operating Budget</t>
  </si>
  <si>
    <t xml:space="preserve">Columns B–D and F are yours to enter (blue on yellow). Subtotals, Annualized, Change, the Reserve contribution, Contingency and the proposed Assessments row are formulas.</t>
  </si>
  <si>
    <t xml:space="preserve">Line</t>
  </si>
  <si>
    <t xml:space="preserve">Prior-year actual</t>
  </si>
  <si>
    <t xml:space="preserve">Current budget</t>
  </si>
  <si>
    <t xml:space="preserve">Year-to-date actual</t>
  </si>
  <si>
    <t xml:space="preserve">Annualized</t>
  </si>
  <si>
    <t xml:space="preserve">Proposed 2027</t>
  </si>
  <si>
    <t xml:space="preserve">Change $</t>
  </si>
  <si>
    <t xml:space="preserve">Change %</t>
  </si>
  <si>
    <t xml:space="preserve">INCOME</t>
  </si>
  <si>
    <t xml:space="preserve">Assessments</t>
  </si>
  <si>
    <t xml:space="preserve">Late fees and interest</t>
  </si>
  <si>
    <t xml:space="preserve">Other income (interest, rentals, fees)</t>
  </si>
  <si>
    <t xml:space="preserve">TOTAL INCOME</t>
  </si>
  <si>
    <t xml:space="preserve">EXPENSES</t>
  </si>
  <si>
    <t xml:space="preserve">Administrative</t>
  </si>
  <si>
    <t xml:space="preserve">  Bank, merchant and payment-processing fees</t>
  </si>
  <si>
    <t xml:space="preserve">  Postage, printing and mailings</t>
  </si>
  <si>
    <t xml:space="preserve">  Website, software and subscriptions</t>
  </si>
  <si>
    <t xml:space="preserve">  Annual meeting and board costs</t>
  </si>
  <si>
    <t xml:space="preserve">Utilities</t>
  </si>
  <si>
    <t xml:space="preserve">  Water and sewer</t>
  </si>
  <si>
    <t xml:space="preserve">  Irrigation water</t>
  </si>
  <si>
    <t xml:space="preserve">  Common-area electric</t>
  </si>
  <si>
    <t xml:space="preserve">  Trash and recycling</t>
  </si>
  <si>
    <t xml:space="preserve">Insurance</t>
  </si>
  <si>
    <t xml:space="preserve">  Property and general liability</t>
  </si>
  <si>
    <t xml:space="preserve">  Directors and officers</t>
  </si>
  <si>
    <t xml:space="preserve">  Fidelity / crime</t>
  </si>
  <si>
    <t xml:space="preserve">Maintenance and repairs</t>
  </si>
  <si>
    <t xml:space="preserve">  Routine repairs and supplies</t>
  </si>
  <si>
    <t xml:space="preserve">  Emergency repair allowance</t>
  </si>
  <si>
    <t xml:space="preserve">Landscaping</t>
  </si>
  <si>
    <t xml:space="preserve">  Landscape contract</t>
  </si>
  <si>
    <t xml:space="preserve">  Tree work and irrigation repairs</t>
  </si>
  <si>
    <t xml:space="preserve">Contract services</t>
  </si>
  <si>
    <t xml:space="preserve">  Pool service</t>
  </si>
  <si>
    <t xml:space="preserve">  Pest control</t>
  </si>
  <si>
    <t xml:space="preserve">  Snow removal</t>
  </si>
  <si>
    <t xml:space="preserve">Professional fees</t>
  </si>
  <si>
    <t xml:space="preserve">  Management or financial management</t>
  </si>
  <si>
    <t xml:space="preserve">  Audit, review or compilation</t>
  </si>
  <si>
    <t xml:space="preserve">  Legal</t>
  </si>
  <si>
    <t xml:space="preserve">  Reserve study update</t>
  </si>
  <si>
    <t xml:space="preserve">  Tax return preparation (Form 1120-H)</t>
  </si>
  <si>
    <t xml:space="preserve">Taxes and licenses</t>
  </si>
  <si>
    <t xml:space="preserve">  Federal and state income tax</t>
  </si>
  <si>
    <t xml:space="preserve">  State registration / annual report</t>
  </si>
  <si>
    <t xml:space="preserve">Reserve contribution (from Reserve Contribution sheet)</t>
  </si>
  <si>
    <t xml:space="preserve">Contingency (from Assumptions)</t>
  </si>
  <si>
    <t xml:space="preserve">TOTAL EXPENSES</t>
  </si>
  <si>
    <t xml:space="preserve">SURPLUS / (DEFICIT)</t>
  </si>
  <si>
    <t xml:space="preserve">The proposed Assessments figure is total expenses less late fees, interest and other income: the assessment is the output. Annualized = year-to-date ÷ months entered on Assumptions × 12.</t>
  </si>
  <si>
    <t xml:space="preserve">Reserve Contribution</t>
  </si>
  <si>
    <t xml:space="preserve">Copy the components from your reserve study. Straight-line method: (current cost − funded balance) ÷ remaining life. Use the override if your study's funding plan says otherwise.</t>
  </si>
  <si>
    <t xml:space="preserve">Reserve study date</t>
  </si>
  <si>
    <t xml:space="preserve">March 2026 (example)</t>
  </si>
  <si>
    <t xml:space="preserve">Annual contribution per your study's funding plan (override — leave blank to use the computed figure)</t>
  </si>
  <si>
    <t xml:space="preserve">Annual reserve contribution used in the budget</t>
  </si>
  <si>
    <t xml:space="preserve">← figure used in the budget (override if entered, else computed)</t>
  </si>
  <si>
    <t xml:space="preserve">Percent funded (funded balance ÷ fully funded balance)</t>
  </si>
  <si>
    <t xml:space="preserve">Reserve cash on Assumptions vs. funded balances entered here</t>
  </si>
  <si>
    <t xml:space="preserve">← should be near zero; if not, the funded balances do not add up to the reserve cash</t>
  </si>
  <si>
    <t xml:space="preserve">Component</t>
  </si>
  <si>
    <t xml:space="preserve">Useful life (years)</t>
  </si>
  <si>
    <t xml:space="preserve">Remaining life (years)</t>
  </si>
  <si>
    <t xml:space="preserve">Current replacement cost</t>
  </si>
  <si>
    <t xml:space="preserve">Funded balance today</t>
  </si>
  <si>
    <t xml:space="preserve">Annual contribution</t>
  </si>
  <si>
    <t xml:space="preserve">Fully funded balance</t>
  </si>
  <si>
    <t xml:space="preserve">Percent funded</t>
  </si>
  <si>
    <t xml:space="preserve">Roof replacement (composition shingle)</t>
  </si>
  <si>
    <t xml:space="preserve">Asphalt seal coat and crack fill</t>
  </si>
  <si>
    <t xml:space="preserve">Asphalt overlay</t>
  </si>
  <si>
    <t xml:space="preserve">Exterior paint and trim</t>
  </si>
  <si>
    <t xml:space="preserve">Perimeter fence</t>
  </si>
  <si>
    <t xml:space="preserve">Pool resurfacing and equipment</t>
  </si>
  <si>
    <t xml:space="preserve">Irrigation system controller and mainline</t>
  </si>
  <si>
    <t xml:space="preserve">Mailbox cluster and monument sign</t>
  </si>
  <si>
    <t xml:space="preserve">TOTALS</t>
  </si>
  <si>
    <t xml:space="preserve">Assessment Calculator</t>
  </si>
  <si>
    <t xml:space="preserve">Nothing to enter here. Everything is pulled from Assumptions and the Operating Budget.</t>
  </si>
  <si>
    <t xml:space="preserve">Total assessments required (Operating Budget, Proposed)</t>
  </si>
  <si>
    <t xml:space="preserve">Prior-year budgeted assessments (Operating Budget, Current budget)</t>
  </si>
  <si>
    <t xml:space="preserve">Allocation basis</t>
  </si>
  <si>
    <t xml:space="preserve">Annual assessment per unit — equal basis</t>
  </si>
  <si>
    <t xml:space="preserve">Monthly assessment per unit — equal basis</t>
  </si>
  <si>
    <t xml:space="preserve">Prior-year monthly per unit — equal basis</t>
  </si>
  <si>
    <t xml:space="preserve">Increase over prior year</t>
  </si>
  <si>
    <t xml:space="preserve">Cap you must respect (Assumptions)</t>
  </si>
  <si>
    <t xml:space="preserve">Cap flag</t>
  </si>
  <si>
    <t xml:space="preserve">Per-unit schedule</t>
  </si>
  <si>
    <t xml:space="preserve">Annual 2027</t>
  </si>
  <si>
    <t xml:space="preserve">Monthly 2027</t>
  </si>
  <si>
    <t xml:space="preserve">Prior-year annual</t>
  </si>
  <si>
    <t xml:space="preserve">Prior-year monthly</t>
  </si>
  <si>
    <t xml:space="preserve">Change $ / month</t>
  </si>
  <si>
    <t xml:space="preserve">TOTAL (must equal the assessments required)</t>
  </si>
  <si>
    <t xml:space="preserve">Check: schedule total vs. assessments required</t>
  </si>
  <si>
    <t xml:space="preserve">Monthly Cash Flow</t>
  </si>
  <si>
    <t xml:space="preserve">Each month starts at one-twelfth of the proposed annual figure. Overwrite any month with what you actually expect to pay or receive; the Check column must read zero on every line.</t>
  </si>
  <si>
    <t xml:space="preserve">Total</t>
  </si>
  <si>
    <t xml:space="preserve">Check (annual − total)</t>
  </si>
  <si>
    <t xml:space="preserve">CASH IN</t>
  </si>
  <si>
    <t xml:space="preserve">Assessments collected (after shortfall assumption)</t>
  </si>
  <si>
    <t xml:space="preserve">Other income</t>
  </si>
  <si>
    <t xml:space="preserve">Total cash in</t>
  </si>
  <si>
    <t xml:space="preserve">CASH OUT</t>
  </si>
  <si>
    <t xml:space="preserve">Reserve contribution (transfer to reserve account)</t>
  </si>
  <si>
    <t xml:space="preserve">Contingency</t>
  </si>
  <si>
    <t xml:space="preserve">Total cash out</t>
  </si>
  <si>
    <t xml:space="preserve">Opening operating cash</t>
  </si>
  <si>
    <t xml:space="preserve">Net cash flow for the month</t>
  </si>
  <si>
    <t xml:space="preserve">Closing operating cash</t>
  </si>
  <si>
    <t xml:space="preserve">A red closing-cash cell means the association runs out of operating cash that month at this budget and this collection assumption. Fix it before the board votes: timing of the insurance renewal, a special-assessment schedule, or a line of credit.</t>
  </si>
  <si>
    <t xml:space="preserve">Budget Summary for Owners</t>
  </si>
  <si>
    <t xml:space="preserve">Budget or ratification meeting date</t>
  </si>
  <si>
    <t xml:space="preserve">November 18, 2026 (example)</t>
  </si>
  <si>
    <t xml:space="preserve">Meeting location / video link</t>
  </si>
  <si>
    <t xml:space="preserve">Clubhouse, 6:30 p.m. (example)</t>
  </si>
  <si>
    <t xml:space="preserve">Current year budget</t>
  </si>
  <si>
    <t xml:space="preserve">Proposed</t>
  </si>
  <si>
    <t xml:space="preserve">Total income</t>
  </si>
  <si>
    <t xml:space="preserve">Reserve contribution</t>
  </si>
  <si>
    <t xml:space="preserve">Total expenses</t>
  </si>
  <si>
    <t xml:space="preserve">ASSESSMENT</t>
  </si>
  <si>
    <t xml:space="preserve">Monthly assessment per unit (equal basis) — current year</t>
  </si>
  <si>
    <t xml:space="preserve">Monthly assessment per unit (equal basis) — proposed</t>
  </si>
  <si>
    <t xml:space="preserve">Change</t>
  </si>
  <si>
    <t xml:space="preserve">Units allocated by percentage: see the per-unit schedule on the Assessment Calculator sheet.</t>
  </si>
  <si>
    <t xml:space="preserve">RESERVES</t>
  </si>
  <si>
    <t xml:space="preserve">Annual reserve contribution</t>
  </si>
  <si>
    <t xml:space="preserve">Reserve cash at start of year</t>
  </si>
  <si>
    <t xml:space="preserve">Notes to owners</t>
  </si>
  <si>
    <t xml:space="preserve">Example: Insurance renewed at a 14% increase; the reserve contribution follows the March 2026 reserve study; no special assessment is proposed. (Replace with your own notes.)</t>
  </si>
</sst>
</file>

<file path=xl/styles.xml><?xml version="1.0" encoding="utf-8"?>
<styleSheet xmlns="http://schemas.openxmlformats.org/spreadsheetml/2006/main">
  <numFmts count="6">
    <numFmt numFmtId="164" formatCode="General"/>
    <numFmt numFmtId="165" formatCode="0"/>
    <numFmt numFmtId="166" formatCode="0.0%;\(0.0%\);\-"/>
    <numFmt numFmtId="167" formatCode="\$#,##0;&quot;($&quot;#,##0\);\-"/>
    <numFmt numFmtId="168" formatCode="0.00%"/>
    <numFmt numFmtId="169" formatCode="\$#,##0.00;&quot;($&quot;#,##0.00\);\-"/>
  </numFmts>
  <fonts count="15">
    <font>
      <sz val="11"/>
      <color theme="1"/>
      <name val="Calibri"/>
      <family val="2"/>
      <charset val="1"/>
    </font>
    <font>
      <sz val="10"/>
      <name val="Arial"/>
      <family val="0"/>
    </font>
    <font>
      <sz val="10"/>
      <name val="Arial"/>
      <family val="0"/>
    </font>
    <font>
      <sz val="10"/>
      <name val="Arial"/>
      <family val="0"/>
    </font>
    <font>
      <b val="true"/>
      <sz val="14"/>
      <name val="Arial"/>
      <family val="0"/>
      <charset val="1"/>
    </font>
    <font>
      <i val="true"/>
      <sz val="9"/>
      <color rgb="FF555555"/>
      <name val="Arial"/>
      <family val="0"/>
      <charset val="1"/>
    </font>
    <font>
      <b val="true"/>
      <sz val="11"/>
      <name val="Arial"/>
      <family val="0"/>
      <charset val="1"/>
    </font>
    <font>
      <sz val="10"/>
      <name val="Arial"/>
      <family val="0"/>
      <charset val="1"/>
    </font>
    <font>
      <b val="true"/>
      <sz val="10"/>
      <name val="Arial"/>
      <family val="0"/>
      <charset val="1"/>
    </font>
    <font>
      <sz val="10"/>
      <color rgb="FF0000FF"/>
      <name val="Arial"/>
      <family val="0"/>
      <charset val="1"/>
    </font>
    <font>
      <sz val="10"/>
      <color rgb="FF000000"/>
      <name val="Arial"/>
      <family val="0"/>
      <charset val="1"/>
    </font>
    <font>
      <b val="true"/>
      <sz val="10"/>
      <color rgb="FF000000"/>
      <name val="Arial"/>
      <family val="0"/>
      <charset val="1"/>
    </font>
    <font>
      <sz val="10"/>
      <color rgb="FF008000"/>
      <name val="Arial"/>
      <family val="0"/>
      <charset val="1"/>
    </font>
    <font>
      <b val="true"/>
      <sz val="10"/>
      <color rgb="FF008000"/>
      <name val="Arial"/>
      <family val="0"/>
      <charset val="1"/>
    </font>
    <font>
      <sz val="11"/>
      <color rgb="FF0000FF"/>
      <name val="Arial"/>
      <family val="0"/>
      <charset val="1"/>
    </font>
  </fonts>
  <fills count="6">
    <fill>
      <patternFill patternType="none"/>
    </fill>
    <fill>
      <patternFill patternType="gray125"/>
    </fill>
    <fill>
      <patternFill patternType="solid">
        <fgColor rgb="FFE7F5DD"/>
        <bgColor rgb="FFEEF1F6"/>
      </patternFill>
    </fill>
    <fill>
      <patternFill patternType="solid">
        <fgColor rgb="FFFFFF00"/>
        <bgColor rgb="FFFFFF00"/>
      </patternFill>
    </fill>
    <fill>
      <patternFill patternType="solid">
        <fgColor rgb="FFF3EEFA"/>
        <bgColor rgb="FFEEF1F6"/>
      </patternFill>
    </fill>
    <fill>
      <patternFill patternType="solid">
        <fgColor rgb="FFEEF1F6"/>
        <bgColor rgb="FFF3EEFA"/>
      </patternFill>
    </fill>
  </fills>
  <borders count="2">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8" fillId="2"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9" fillId="3" borderId="1" xfId="0" applyFont="true" applyBorder="true" applyAlignment="true" applyProtection="false">
      <alignment horizontal="left" vertical="center" textRotation="0" wrapText="true" indent="0" shrinkToFit="false"/>
      <protection locked="true" hidden="false"/>
    </xf>
    <xf numFmtId="165" fontId="9" fillId="3" borderId="1" xfId="0" applyFont="true" applyBorder="true" applyAlignment="true" applyProtection="false">
      <alignment horizontal="right" vertical="center"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6" fontId="9" fillId="3" borderId="1" xfId="0" applyFont="true" applyBorder="true" applyAlignment="true" applyProtection="false">
      <alignment horizontal="right" vertical="center" textRotation="0" wrapText="true" indent="0" shrinkToFit="false"/>
      <protection locked="true" hidden="false"/>
    </xf>
    <xf numFmtId="167" fontId="9" fillId="3" borderId="1" xfId="0" applyFont="true" applyBorder="true" applyAlignment="true" applyProtection="false">
      <alignment horizontal="right" vertical="center"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10" fillId="0" borderId="1" xfId="0" applyFont="true" applyBorder="true" applyAlignment="false" applyProtection="false">
      <alignment horizontal="general" vertical="bottom" textRotation="0" wrapText="false" indent="0" shrinkToFit="false"/>
      <protection locked="true" hidden="false"/>
    </xf>
    <xf numFmtId="168" fontId="9" fillId="3" borderId="1" xfId="0" applyFont="true" applyBorder="true" applyAlignment="false" applyProtection="false">
      <alignment horizontal="general" vertical="bottom" textRotation="0" wrapText="false" indent="0" shrinkToFit="false"/>
      <protection locked="true" hidden="false"/>
    </xf>
    <xf numFmtId="168" fontId="10"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4" fontId="9" fillId="3" borderId="1" xfId="0" applyFont="true" applyBorder="true" applyAlignment="false" applyProtection="false">
      <alignment horizontal="general" vertical="bottom" textRotation="0" wrapText="false" indent="0" shrinkToFit="false"/>
      <protection locked="true" hidden="false"/>
    </xf>
    <xf numFmtId="164" fontId="11" fillId="2" borderId="1" xfId="0" applyFont="true" applyBorder="true" applyAlignment="true" applyProtection="false">
      <alignment horizontal="center" vertical="center" textRotation="0" wrapText="true" indent="0" shrinkToFit="false"/>
      <protection locked="true" hidden="false"/>
    </xf>
    <xf numFmtId="164" fontId="8" fillId="4" borderId="1" xfId="0" applyFont="true" applyBorder="true" applyAlignment="false" applyProtection="false">
      <alignment horizontal="general" vertical="bottom" textRotation="0" wrapText="fals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7" fontId="9" fillId="3" borderId="1" xfId="0" applyFont="true" applyBorder="true" applyAlignment="false" applyProtection="false">
      <alignment horizontal="general" vertical="bottom" textRotation="0" wrapText="false" indent="0" shrinkToFit="false"/>
      <protection locked="true" hidden="false"/>
    </xf>
    <xf numFmtId="167" fontId="10" fillId="0" borderId="1" xfId="0" applyFont="true" applyBorder="true" applyAlignment="false" applyProtection="false">
      <alignment horizontal="general" vertical="bottom" textRotation="0" wrapText="false" indent="0" shrinkToFit="false"/>
      <protection locked="true" hidden="false"/>
    </xf>
    <xf numFmtId="166" fontId="10" fillId="0" borderId="1" xfId="0" applyFont="true" applyBorder="tru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7" fontId="11" fillId="5" borderId="1" xfId="0" applyFont="true" applyBorder="true" applyAlignment="false" applyProtection="false">
      <alignment horizontal="general" vertical="bottom" textRotation="0" wrapText="false" indent="0" shrinkToFit="false"/>
      <protection locked="true" hidden="false"/>
    </xf>
    <xf numFmtId="167" fontId="10" fillId="5" borderId="1" xfId="0" applyFont="true" applyBorder="true" applyAlignment="false" applyProtection="false">
      <alignment horizontal="general" vertical="bottom" textRotation="0" wrapText="false" indent="0" shrinkToFit="false"/>
      <protection locked="true" hidden="false"/>
    </xf>
    <xf numFmtId="166" fontId="10" fillId="5"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7" fontId="11" fillId="0" borderId="1" xfId="0" applyFont="true" applyBorder="true" applyAlignment="false" applyProtection="false">
      <alignment horizontal="general" vertical="bottom" textRotation="0" wrapText="false" indent="0" shrinkToFit="false"/>
      <protection locked="true" hidden="false"/>
    </xf>
    <xf numFmtId="167" fontId="12" fillId="0" borderId="1" xfId="0" applyFont="true" applyBorder="true" applyAlignment="false" applyProtection="false">
      <alignment horizontal="general" vertical="bottom" textRotation="0" wrapText="fals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5" fontId="9" fillId="3" borderId="1" xfId="0" applyFont="true" applyBorder="true" applyAlignment="false" applyProtection="false">
      <alignment horizontal="general" vertical="bottom" textRotation="0" wrapText="false" indent="0" shrinkToFit="false"/>
      <protection locked="true" hidden="false"/>
    </xf>
    <xf numFmtId="166" fontId="11" fillId="5" borderId="1" xfId="0" applyFont="true" applyBorder="true" applyAlignment="false" applyProtection="false">
      <alignment horizontal="general" vertical="bottom" textRotation="0" wrapText="false" indent="0" shrinkToFit="false"/>
      <protection locked="true" hidden="false"/>
    </xf>
    <xf numFmtId="167" fontId="12" fillId="0" borderId="1" xfId="0" applyFont="true" applyBorder="true" applyAlignment="true" applyProtection="false">
      <alignment horizontal="right" vertical="center" textRotation="0" wrapText="true" indent="0" shrinkToFit="false"/>
      <protection locked="true" hidden="false"/>
    </xf>
    <xf numFmtId="165" fontId="12" fillId="0" borderId="1" xfId="0" applyFont="true" applyBorder="true" applyAlignment="true" applyProtection="false">
      <alignment horizontal="right"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9" fontId="10" fillId="0" borderId="1" xfId="0" applyFont="true" applyBorder="true" applyAlignment="true" applyProtection="false">
      <alignment horizontal="right" vertical="center" textRotation="0" wrapText="true" indent="0" shrinkToFit="false"/>
      <protection locked="true" hidden="false"/>
    </xf>
    <xf numFmtId="166" fontId="10" fillId="0" borderId="1" xfId="0" applyFont="true" applyBorder="true" applyAlignment="true" applyProtection="false">
      <alignment horizontal="right" vertical="center" textRotation="0" wrapText="true" indent="0" shrinkToFit="false"/>
      <protection locked="true" hidden="false"/>
    </xf>
    <xf numFmtId="166" fontId="12" fillId="0" borderId="1" xfId="0" applyFont="true" applyBorder="true" applyAlignment="true" applyProtection="false">
      <alignment horizontal="right"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8" fontId="12" fillId="0" borderId="1" xfId="0" applyFont="true" applyBorder="true" applyAlignment="false" applyProtection="false">
      <alignment horizontal="general" vertical="bottom" textRotation="0" wrapText="false" indent="0" shrinkToFit="false"/>
      <protection locked="true" hidden="false"/>
    </xf>
    <xf numFmtId="169" fontId="10" fillId="0" borderId="1" xfId="0" applyFont="true" applyBorder="true" applyAlignment="false" applyProtection="false">
      <alignment horizontal="general" vertical="bottom" textRotation="0" wrapText="false" indent="0" shrinkToFit="false"/>
      <protection locked="true" hidden="false"/>
    </xf>
    <xf numFmtId="168" fontId="11" fillId="5" borderId="1" xfId="0" applyFont="true" applyBorder="true" applyAlignment="false" applyProtection="false">
      <alignment horizontal="general" vertical="bottom"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9" fontId="11" fillId="5" borderId="1" xfId="0" applyFont="true" applyBorder="true" applyAlignment="false" applyProtection="false">
      <alignment horizontal="general" vertical="bottom" textRotation="0" wrapText="false" indent="0" shrinkToFit="false"/>
      <protection locked="true" hidden="false"/>
    </xf>
    <xf numFmtId="164" fontId="11" fillId="2" borderId="1" xfId="0" applyFont="true" applyBorder="true" applyAlignment="fals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9" fontId="12" fillId="0" borderId="1" xfId="0" applyFont="true" applyBorder="true" applyAlignment="false" applyProtection="false">
      <alignment horizontal="general" vertical="bottom" textRotation="0" wrapText="false" indent="0" shrinkToFit="false"/>
      <protection locked="true" hidden="false"/>
    </xf>
    <xf numFmtId="166" fontId="12" fillId="0" borderId="1" xfId="0" applyFont="true" applyBorder="true" applyAlignment="false" applyProtection="false">
      <alignment horizontal="general" vertical="bottom" textRotation="0" wrapText="false" indent="0" shrinkToFit="false"/>
      <protection locked="true" hidden="false"/>
    </xf>
    <xf numFmtId="164" fontId="14" fillId="3"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Arial"/>
        <charset val="1"/>
        <family val="0"/>
        <b val="1"/>
        <color rgb="FF9C0006"/>
      </font>
      <fill>
        <patternFill>
          <bgColor rgb="FFF8D7DA"/>
        </patternFill>
      </fill>
    </dxf>
    <dxf>
      <font>
        <name val="Arial"/>
        <charset val="1"/>
        <family val="0"/>
        <b val="1"/>
        <color rgb="FF2C7A38"/>
      </font>
      <fill>
        <patternFill>
          <bgColor rgb="FFE7F5DD"/>
        </patternFill>
      </fill>
    </dxf>
  </dxfs>
  <colors>
    <indexedColors>
      <rgbColor rgb="FF000000"/>
      <rgbColor rgb="FFEEF1F6"/>
      <rgbColor rgb="FFFF0000"/>
      <rgbColor rgb="FF00FF00"/>
      <rgbColor rgb="FF0000FF"/>
      <rgbColor rgb="FFFFFF00"/>
      <rgbColor rgb="FFFF00FF"/>
      <rgbColor rgb="FF00FFFF"/>
      <rgbColor rgb="FF9C0006"/>
      <rgbColor rgb="FF008000"/>
      <rgbColor rgb="FF000080"/>
      <rgbColor rgb="FF808000"/>
      <rgbColor rgb="FF800080"/>
      <rgbColor rgb="FF008080"/>
      <rgbColor rgb="FFBBBBBB"/>
      <rgbColor rgb="FF808080"/>
      <rgbColor rgb="FF9999FF"/>
      <rgbColor rgb="FF993366"/>
      <rgbColor rgb="FFE7F5DD"/>
      <rgbColor rgb="FFF3EEFA"/>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8D7DA"/>
      <rgbColor rgb="FF3366FF"/>
      <rgbColor rgb="FF33CCCC"/>
      <rgbColor rgb="FF99CC00"/>
      <rgbColor rgb="FFFFCC00"/>
      <rgbColor rgb="FFFF9900"/>
      <rgbColor rgb="FFFF6600"/>
      <rgbColor rgb="FF555555"/>
      <rgbColor rgb="FF969696"/>
      <rgbColor rgb="FF003366"/>
      <rgbColor rgb="FF2C7A38"/>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110"/>
  </cols>
  <sheetData>
    <row r="1" customFormat="false" ht="17.35" hidden="false" customHeight="false" outlineLevel="0" collapsed="false">
      <c r="A1" s="1" t="s">
        <v>0</v>
      </c>
    </row>
    <row r="2" customFormat="false" ht="15" hidden="false" customHeight="false" outlineLevel="0" collapsed="false">
      <c r="A2" s="2" t="s">
        <v>1</v>
      </c>
    </row>
    <row r="4" customFormat="false" ht="15" hidden="false" customHeight="false" outlineLevel="0" collapsed="false">
      <c r="A4" s="3" t="s">
        <v>2</v>
      </c>
      <c r="B4" s="3"/>
    </row>
    <row r="5" customFormat="false" ht="60" hidden="false" customHeight="true" outlineLevel="0" collapsed="false">
      <c r="A5" s="4" t="s">
        <v>3</v>
      </c>
      <c r="B5" s="5" t="s">
        <v>4</v>
      </c>
    </row>
    <row r="6" customFormat="false" ht="60" hidden="false" customHeight="true" outlineLevel="0" collapsed="false">
      <c r="A6" s="4" t="s">
        <v>5</v>
      </c>
      <c r="B6" s="5" t="s">
        <v>6</v>
      </c>
    </row>
    <row r="7" customFormat="false" ht="60" hidden="false" customHeight="true" outlineLevel="0" collapsed="false">
      <c r="A7" s="4" t="s">
        <v>7</v>
      </c>
      <c r="B7" s="5" t="s">
        <v>8</v>
      </c>
    </row>
    <row r="8" customFormat="false" ht="30" hidden="false" customHeight="true" outlineLevel="0" collapsed="false">
      <c r="A8" s="4" t="s">
        <v>9</v>
      </c>
      <c r="B8" s="5" t="s">
        <v>10</v>
      </c>
    </row>
    <row r="9" customFormat="false" ht="45" hidden="false" customHeight="true" outlineLevel="0" collapsed="false">
      <c r="A9" s="4" t="s">
        <v>11</v>
      </c>
      <c r="B9" s="5" t="s">
        <v>12</v>
      </c>
    </row>
    <row r="10" customFormat="false" ht="45" hidden="false" customHeight="true" outlineLevel="0" collapsed="false">
      <c r="A10" s="4" t="s">
        <v>13</v>
      </c>
      <c r="B10" s="5" t="s">
        <v>14</v>
      </c>
    </row>
    <row r="11" customFormat="false" ht="45" hidden="false" customHeight="true" outlineLevel="0" collapsed="false">
      <c r="A11" s="4" t="s">
        <v>15</v>
      </c>
      <c r="B11" s="5" t="s">
        <v>16</v>
      </c>
    </row>
    <row r="12" customFormat="false" ht="30" hidden="false" customHeight="true" outlineLevel="0" collapsed="false">
      <c r="A12" s="4" t="s">
        <v>17</v>
      </c>
      <c r="B12" s="5" t="s">
        <v>18</v>
      </c>
    </row>
    <row r="13" customFormat="false" ht="15" hidden="false" customHeight="false" outlineLevel="0" collapsed="false">
      <c r="A13" s="3" t="s">
        <v>19</v>
      </c>
      <c r="B13" s="3"/>
    </row>
    <row r="14" customFormat="false" ht="30" hidden="false" customHeight="true" outlineLevel="0" collapsed="false">
      <c r="A14" s="4"/>
      <c r="B14" s="5" t="s">
        <v>20</v>
      </c>
    </row>
    <row r="15" customFormat="false" ht="30" hidden="false" customHeight="true" outlineLevel="0" collapsed="false">
      <c r="A15" s="4"/>
      <c r="B15" s="5" t="s">
        <v>21</v>
      </c>
    </row>
    <row r="16" customFormat="false" ht="15" hidden="false" customHeight="false" outlineLevel="0" collapsed="false">
      <c r="A16" s="3" t="s">
        <v>22</v>
      </c>
      <c r="B16" s="3"/>
    </row>
    <row r="17" customFormat="false" ht="60" hidden="false" customHeight="true" outlineLevel="0" collapsed="false">
      <c r="A17" s="4"/>
      <c r="B17" s="5" t="s">
        <v>23</v>
      </c>
    </row>
    <row r="18" customFormat="false" ht="15" hidden="false" customHeight="false" outlineLevel="0" collapsed="false">
      <c r="A18" s="6" t="s">
        <v>24</v>
      </c>
      <c r="B18" s="6"/>
    </row>
  </sheetData>
  <mergeCells count="4">
    <mergeCell ref="A4:B4"/>
    <mergeCell ref="A13:B13"/>
    <mergeCell ref="A16:B16"/>
    <mergeCell ref="A18:B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4"/>
    <col collapsed="false" customWidth="true" hidden="false" outlineLevel="0" max="2" min="2" style="0" width="18"/>
    <col collapsed="false" customWidth="true" hidden="false" outlineLevel="0" max="3" min="3" style="0" width="4"/>
    <col collapsed="false" customWidth="true" hidden="false" outlineLevel="0" max="4" min="4" style="0" width="12"/>
    <col collapsed="false" customWidth="true" hidden="false" outlineLevel="0" max="5" min="5" style="0" width="26"/>
    <col collapsed="false" customWidth="true" hidden="false" outlineLevel="0" max="6" min="6" style="0" width="16"/>
    <col collapsed="false" customWidth="true" hidden="false" outlineLevel="0" max="7" min="7" style="0" width="18"/>
  </cols>
  <sheetData>
    <row r="1" customFormat="false" ht="17.35" hidden="false" customHeight="false" outlineLevel="0" collapsed="false">
      <c r="A1" s="1" t="s">
        <v>25</v>
      </c>
    </row>
    <row r="2" customFormat="false" ht="15" hidden="false" customHeight="false" outlineLevel="0" collapsed="false">
      <c r="A2" s="2" t="s">
        <v>26</v>
      </c>
    </row>
    <row r="3" customFormat="false" ht="15" hidden="false" customHeight="false" outlineLevel="0" collapsed="false">
      <c r="A3" s="7" t="s">
        <v>27</v>
      </c>
      <c r="B3" s="7" t="s">
        <v>28</v>
      </c>
    </row>
    <row r="4" customFormat="false" ht="46.25" hidden="false" customHeight="false" outlineLevel="0" collapsed="false">
      <c r="A4" s="8" t="s">
        <v>29</v>
      </c>
      <c r="B4" s="9" t="s">
        <v>30</v>
      </c>
    </row>
    <row r="5" customFormat="false" ht="15" hidden="false" customHeight="false" outlineLevel="0" collapsed="false">
      <c r="A5" s="8" t="s">
        <v>31</v>
      </c>
      <c r="B5" s="10" t="n">
        <v>2027</v>
      </c>
    </row>
    <row r="6" customFormat="false" ht="15" hidden="false" customHeight="false" outlineLevel="0" collapsed="false">
      <c r="A6" s="8" t="s">
        <v>32</v>
      </c>
      <c r="B6" s="10" t="n">
        <v>1</v>
      </c>
    </row>
    <row r="7" customFormat="false" ht="15" hidden="false" customHeight="false" outlineLevel="0" collapsed="false">
      <c r="A7" s="8" t="s">
        <v>33</v>
      </c>
      <c r="B7" s="10" t="n">
        <v>24</v>
      </c>
    </row>
    <row r="8" customFormat="false" ht="15" hidden="false" customHeight="false" outlineLevel="0" collapsed="false">
      <c r="A8" s="8" t="s">
        <v>34</v>
      </c>
      <c r="B8" s="9" t="s">
        <v>35</v>
      </c>
    </row>
    <row r="9" customFormat="false" ht="30" hidden="false" customHeight="true" outlineLevel="0" collapsed="false">
      <c r="A9" s="8" t="s">
        <v>36</v>
      </c>
      <c r="B9" s="10" t="n">
        <v>8</v>
      </c>
      <c r="D9" s="11" t="s">
        <v>37</v>
      </c>
      <c r="E9" s="11"/>
      <c r="F9" s="11"/>
      <c r="G9" s="11"/>
    </row>
    <row r="10" customFormat="false" ht="30" hidden="false" customHeight="true" outlineLevel="0" collapsed="false">
      <c r="A10" s="8" t="s">
        <v>38</v>
      </c>
      <c r="B10" s="12" t="n">
        <v>0.03</v>
      </c>
      <c r="D10" s="11" t="s">
        <v>39</v>
      </c>
      <c r="E10" s="11"/>
      <c r="F10" s="11"/>
      <c r="G10" s="11"/>
    </row>
    <row r="11" customFormat="false" ht="30" hidden="false" customHeight="true" outlineLevel="0" collapsed="false">
      <c r="A11" s="8" t="s">
        <v>40</v>
      </c>
      <c r="B11" s="12" t="n">
        <v>0.2</v>
      </c>
      <c r="D11" s="11" t="s">
        <v>41</v>
      </c>
      <c r="E11" s="11"/>
      <c r="F11" s="11"/>
      <c r="G11" s="11"/>
    </row>
    <row r="12" customFormat="false" ht="30" hidden="false" customHeight="true" outlineLevel="0" collapsed="false">
      <c r="A12" s="8" t="s">
        <v>42</v>
      </c>
      <c r="B12" s="12" t="n">
        <v>0.03</v>
      </c>
      <c r="D12" s="11" t="s">
        <v>43</v>
      </c>
      <c r="E12" s="11"/>
      <c r="F12" s="11"/>
      <c r="G12" s="11"/>
    </row>
    <row r="13" customFormat="false" ht="15" hidden="false" customHeight="false" outlineLevel="0" collapsed="false">
      <c r="A13" s="8" t="s">
        <v>44</v>
      </c>
      <c r="B13" s="13" t="n">
        <v>38500</v>
      </c>
    </row>
    <row r="14" customFormat="false" ht="15" hidden="false" customHeight="false" outlineLevel="0" collapsed="false">
      <c r="A14" s="8" t="s">
        <v>45</v>
      </c>
      <c r="B14" s="13" t="n">
        <v>207300</v>
      </c>
    </row>
    <row r="17" customFormat="false" ht="15" hidden="false" customHeight="false" outlineLevel="0" collapsed="false">
      <c r="A17" s="14" t="s">
        <v>46</v>
      </c>
    </row>
    <row r="18" customFormat="false" ht="15" hidden="false" customHeight="false" outlineLevel="0" collapsed="false">
      <c r="A18" s="7" t="s">
        <v>47</v>
      </c>
      <c r="B18" s="7" t="s">
        <v>48</v>
      </c>
      <c r="D18" s="7" t="s">
        <v>49</v>
      </c>
      <c r="E18" s="15" t="n">
        <f aca="false">COUNTA(A19:A218)</f>
        <v>24</v>
      </c>
    </row>
    <row r="19" customFormat="false" ht="15" hidden="false" customHeight="false" outlineLevel="0" collapsed="false">
      <c r="A19" s="9" t="s">
        <v>50</v>
      </c>
      <c r="B19" s="16" t="n">
        <v>0.0416666666666667</v>
      </c>
      <c r="D19" s="7" t="s">
        <v>51</v>
      </c>
      <c r="E19" s="17" t="n">
        <f aca="false">SUM(B19:B218)</f>
        <v>1</v>
      </c>
    </row>
    <row r="20" customFormat="false" ht="15" hidden="false" customHeight="false" outlineLevel="0" collapsed="false">
      <c r="A20" s="9" t="s">
        <v>52</v>
      </c>
      <c r="B20" s="16" t="n">
        <v>0.0416666666666667</v>
      </c>
      <c r="D20" s="7" t="s">
        <v>53</v>
      </c>
      <c r="E20" s="18" t="str">
        <f aca="false">IF(Assumptions!$B$8="Percentage",IF(ABS(E19-1)&lt;0.0001,"OK","Percentages do not total 100%"),"Not used (Equal basis)")</f>
        <v>Not used (Equal basis)</v>
      </c>
    </row>
    <row r="21" customFormat="false" ht="15" hidden="false" customHeight="false" outlineLevel="0" collapsed="false">
      <c r="A21" s="9" t="s">
        <v>54</v>
      </c>
      <c r="B21" s="16" t="n">
        <v>0.0416666666666667</v>
      </c>
    </row>
    <row r="22" customFormat="false" ht="15" hidden="false" customHeight="false" outlineLevel="0" collapsed="false">
      <c r="A22" s="9" t="s">
        <v>55</v>
      </c>
      <c r="B22" s="16" t="n">
        <v>0.0416666666666667</v>
      </c>
    </row>
    <row r="23" customFormat="false" ht="15" hidden="false" customHeight="false" outlineLevel="0" collapsed="false">
      <c r="A23" s="9" t="s">
        <v>56</v>
      </c>
      <c r="B23" s="16" t="n">
        <v>0.0416666666666667</v>
      </c>
    </row>
    <row r="24" customFormat="false" ht="15" hidden="false" customHeight="false" outlineLevel="0" collapsed="false">
      <c r="A24" s="9" t="s">
        <v>57</v>
      </c>
      <c r="B24" s="16" t="n">
        <v>0.0416666666666667</v>
      </c>
    </row>
    <row r="25" customFormat="false" ht="15" hidden="false" customHeight="false" outlineLevel="0" collapsed="false">
      <c r="A25" s="9" t="s">
        <v>58</v>
      </c>
      <c r="B25" s="16" t="n">
        <v>0.0416666666666667</v>
      </c>
    </row>
    <row r="26" customFormat="false" ht="15" hidden="false" customHeight="false" outlineLevel="0" collapsed="false">
      <c r="A26" s="9" t="s">
        <v>59</v>
      </c>
      <c r="B26" s="16" t="n">
        <v>0.0416666666666667</v>
      </c>
    </row>
    <row r="27" customFormat="false" ht="15" hidden="false" customHeight="false" outlineLevel="0" collapsed="false">
      <c r="A27" s="9" t="s">
        <v>60</v>
      </c>
      <c r="B27" s="16" t="n">
        <v>0.0416666666666667</v>
      </c>
    </row>
    <row r="28" customFormat="false" ht="15" hidden="false" customHeight="false" outlineLevel="0" collapsed="false">
      <c r="A28" s="9" t="s">
        <v>61</v>
      </c>
      <c r="B28" s="16" t="n">
        <v>0.0416666666666667</v>
      </c>
    </row>
    <row r="29" customFormat="false" ht="15" hidden="false" customHeight="false" outlineLevel="0" collapsed="false">
      <c r="A29" s="9" t="s">
        <v>62</v>
      </c>
      <c r="B29" s="16" t="n">
        <v>0.0416666666666667</v>
      </c>
    </row>
    <row r="30" customFormat="false" ht="15" hidden="false" customHeight="false" outlineLevel="0" collapsed="false">
      <c r="A30" s="9" t="s">
        <v>63</v>
      </c>
      <c r="B30" s="16" t="n">
        <v>0.0416666666666667</v>
      </c>
    </row>
    <row r="31" customFormat="false" ht="15" hidden="false" customHeight="false" outlineLevel="0" collapsed="false">
      <c r="A31" s="9" t="s">
        <v>64</v>
      </c>
      <c r="B31" s="16" t="n">
        <v>0.0416666666666667</v>
      </c>
    </row>
    <row r="32" customFormat="false" ht="15" hidden="false" customHeight="false" outlineLevel="0" collapsed="false">
      <c r="A32" s="9" t="s">
        <v>65</v>
      </c>
      <c r="B32" s="16" t="n">
        <v>0.0416666666666667</v>
      </c>
    </row>
    <row r="33" customFormat="false" ht="15" hidden="false" customHeight="false" outlineLevel="0" collapsed="false">
      <c r="A33" s="9" t="s">
        <v>66</v>
      </c>
      <c r="B33" s="16" t="n">
        <v>0.0416666666666667</v>
      </c>
    </row>
    <row r="34" customFormat="false" ht="15" hidden="false" customHeight="false" outlineLevel="0" collapsed="false">
      <c r="A34" s="9" t="s">
        <v>67</v>
      </c>
      <c r="B34" s="16" t="n">
        <v>0.0416666666666667</v>
      </c>
    </row>
    <row r="35" customFormat="false" ht="15" hidden="false" customHeight="false" outlineLevel="0" collapsed="false">
      <c r="A35" s="9" t="s">
        <v>68</v>
      </c>
      <c r="B35" s="16" t="n">
        <v>0.0416666666666667</v>
      </c>
    </row>
    <row r="36" customFormat="false" ht="15" hidden="false" customHeight="false" outlineLevel="0" collapsed="false">
      <c r="A36" s="9" t="s">
        <v>69</v>
      </c>
      <c r="B36" s="16" t="n">
        <v>0.0416666666666667</v>
      </c>
    </row>
    <row r="37" customFormat="false" ht="15" hidden="false" customHeight="false" outlineLevel="0" collapsed="false">
      <c r="A37" s="9" t="s">
        <v>70</v>
      </c>
      <c r="B37" s="16" t="n">
        <v>0.0416666666666667</v>
      </c>
    </row>
    <row r="38" customFormat="false" ht="15" hidden="false" customHeight="false" outlineLevel="0" collapsed="false">
      <c r="A38" s="9" t="s">
        <v>71</v>
      </c>
      <c r="B38" s="16" t="n">
        <v>0.0416666666666667</v>
      </c>
    </row>
    <row r="39" customFormat="false" ht="15" hidden="false" customHeight="false" outlineLevel="0" collapsed="false">
      <c r="A39" s="9" t="s">
        <v>72</v>
      </c>
      <c r="B39" s="16" t="n">
        <v>0.0416666666666667</v>
      </c>
    </row>
    <row r="40" customFormat="false" ht="15" hidden="false" customHeight="false" outlineLevel="0" collapsed="false">
      <c r="A40" s="9" t="s">
        <v>73</v>
      </c>
      <c r="B40" s="16" t="n">
        <v>0.0416666666666667</v>
      </c>
    </row>
    <row r="41" customFormat="false" ht="15" hidden="false" customHeight="false" outlineLevel="0" collapsed="false">
      <c r="A41" s="9" t="s">
        <v>74</v>
      </c>
      <c r="B41" s="16" t="n">
        <v>0.0416666666666667</v>
      </c>
    </row>
    <row r="42" customFormat="false" ht="15" hidden="false" customHeight="false" outlineLevel="0" collapsed="false">
      <c r="A42" s="9" t="s">
        <v>75</v>
      </c>
      <c r="B42" s="16" t="n">
        <v>0.0416666666666667</v>
      </c>
    </row>
    <row r="43" customFormat="false" ht="15" hidden="false" customHeight="false" outlineLevel="0" collapsed="false">
      <c r="A43" s="19"/>
      <c r="B43" s="16"/>
    </row>
    <row r="44" customFormat="false" ht="15" hidden="false" customHeight="false" outlineLevel="0" collapsed="false">
      <c r="A44" s="19"/>
      <c r="B44" s="16"/>
    </row>
    <row r="45" customFormat="false" ht="15" hidden="false" customHeight="false" outlineLevel="0" collapsed="false">
      <c r="A45" s="19"/>
      <c r="B45" s="16"/>
    </row>
    <row r="46" customFormat="false" ht="15" hidden="false" customHeight="false" outlineLevel="0" collapsed="false">
      <c r="A46" s="19"/>
      <c r="B46" s="16"/>
    </row>
    <row r="47" customFormat="false" ht="15" hidden="false" customHeight="false" outlineLevel="0" collapsed="false">
      <c r="A47" s="19"/>
      <c r="B47" s="16"/>
    </row>
    <row r="48" customFormat="false" ht="15" hidden="false" customHeight="false" outlineLevel="0" collapsed="false">
      <c r="A48" s="19"/>
      <c r="B48" s="16"/>
    </row>
    <row r="49" customFormat="false" ht="15" hidden="false" customHeight="false" outlineLevel="0" collapsed="false">
      <c r="A49" s="19"/>
      <c r="B49" s="16"/>
    </row>
    <row r="50" customFormat="false" ht="15" hidden="false" customHeight="false" outlineLevel="0" collapsed="false">
      <c r="A50" s="19"/>
      <c r="B50" s="16"/>
    </row>
    <row r="51" customFormat="false" ht="15" hidden="false" customHeight="false" outlineLevel="0" collapsed="false">
      <c r="A51" s="19"/>
      <c r="B51" s="16"/>
    </row>
    <row r="52" customFormat="false" ht="15" hidden="false" customHeight="false" outlineLevel="0" collapsed="false">
      <c r="A52" s="19"/>
      <c r="B52" s="16"/>
    </row>
    <row r="53" customFormat="false" ht="15" hidden="false" customHeight="false" outlineLevel="0" collapsed="false">
      <c r="A53" s="19"/>
      <c r="B53" s="16"/>
    </row>
    <row r="54" customFormat="false" ht="15" hidden="false" customHeight="false" outlineLevel="0" collapsed="false">
      <c r="A54" s="19"/>
      <c r="B54" s="16"/>
    </row>
    <row r="55" customFormat="false" ht="15" hidden="false" customHeight="false" outlineLevel="0" collapsed="false">
      <c r="A55" s="19"/>
      <c r="B55" s="16"/>
    </row>
    <row r="56" customFormat="false" ht="15" hidden="false" customHeight="false" outlineLevel="0" collapsed="false">
      <c r="A56" s="19"/>
      <c r="B56" s="16"/>
    </row>
    <row r="57" customFormat="false" ht="15" hidden="false" customHeight="false" outlineLevel="0" collapsed="false">
      <c r="A57" s="19"/>
      <c r="B57" s="16"/>
    </row>
    <row r="58" customFormat="false" ht="15" hidden="false" customHeight="false" outlineLevel="0" collapsed="false">
      <c r="A58" s="19"/>
      <c r="B58" s="16"/>
    </row>
    <row r="59" customFormat="false" ht="15" hidden="false" customHeight="false" outlineLevel="0" collapsed="false">
      <c r="A59" s="19"/>
      <c r="B59" s="16"/>
    </row>
    <row r="60" customFormat="false" ht="15" hidden="false" customHeight="false" outlineLevel="0" collapsed="false">
      <c r="A60" s="19"/>
      <c r="B60" s="16"/>
    </row>
    <row r="61" customFormat="false" ht="15" hidden="false" customHeight="false" outlineLevel="0" collapsed="false">
      <c r="A61" s="19"/>
      <c r="B61" s="16"/>
    </row>
    <row r="62" customFormat="false" ht="15" hidden="false" customHeight="false" outlineLevel="0" collapsed="false">
      <c r="A62" s="19"/>
      <c r="B62" s="16"/>
    </row>
    <row r="63" customFormat="false" ht="15" hidden="false" customHeight="false" outlineLevel="0" collapsed="false">
      <c r="A63" s="19"/>
      <c r="B63" s="16"/>
    </row>
    <row r="64" customFormat="false" ht="15" hidden="false" customHeight="false" outlineLevel="0" collapsed="false">
      <c r="A64" s="19"/>
      <c r="B64" s="16"/>
    </row>
    <row r="65" customFormat="false" ht="15" hidden="false" customHeight="false" outlineLevel="0" collapsed="false">
      <c r="A65" s="19"/>
      <c r="B65" s="16"/>
    </row>
    <row r="66" customFormat="false" ht="15" hidden="false" customHeight="false" outlineLevel="0" collapsed="false">
      <c r="A66" s="19"/>
      <c r="B66" s="16"/>
    </row>
    <row r="67" customFormat="false" ht="15" hidden="false" customHeight="false" outlineLevel="0" collapsed="false">
      <c r="A67" s="19"/>
      <c r="B67" s="16"/>
    </row>
    <row r="68" customFormat="false" ht="15" hidden="false" customHeight="false" outlineLevel="0" collapsed="false">
      <c r="A68" s="19"/>
      <c r="B68" s="16"/>
    </row>
    <row r="69" customFormat="false" ht="15" hidden="false" customHeight="false" outlineLevel="0" collapsed="false">
      <c r="A69" s="19"/>
      <c r="B69" s="16"/>
    </row>
    <row r="70" customFormat="false" ht="15" hidden="false" customHeight="false" outlineLevel="0" collapsed="false">
      <c r="A70" s="19"/>
      <c r="B70" s="16"/>
    </row>
    <row r="71" customFormat="false" ht="15" hidden="false" customHeight="false" outlineLevel="0" collapsed="false">
      <c r="A71" s="19"/>
      <c r="B71" s="16"/>
    </row>
    <row r="72" customFormat="false" ht="15" hidden="false" customHeight="false" outlineLevel="0" collapsed="false">
      <c r="A72" s="19"/>
      <c r="B72" s="16"/>
    </row>
    <row r="73" customFormat="false" ht="15" hidden="false" customHeight="false" outlineLevel="0" collapsed="false">
      <c r="A73" s="19"/>
      <c r="B73" s="16"/>
    </row>
    <row r="74" customFormat="false" ht="15" hidden="false" customHeight="false" outlineLevel="0" collapsed="false">
      <c r="A74" s="19"/>
      <c r="B74" s="16"/>
    </row>
    <row r="75" customFormat="false" ht="15" hidden="false" customHeight="false" outlineLevel="0" collapsed="false">
      <c r="A75" s="19"/>
      <c r="B75" s="16"/>
    </row>
    <row r="76" customFormat="false" ht="15" hidden="false" customHeight="false" outlineLevel="0" collapsed="false">
      <c r="A76" s="19"/>
      <c r="B76" s="16"/>
    </row>
    <row r="77" customFormat="false" ht="15" hidden="false" customHeight="false" outlineLevel="0" collapsed="false">
      <c r="A77" s="19"/>
      <c r="B77" s="16"/>
    </row>
    <row r="78" customFormat="false" ht="15" hidden="false" customHeight="false" outlineLevel="0" collapsed="false">
      <c r="A78" s="19"/>
      <c r="B78" s="16"/>
    </row>
    <row r="79" customFormat="false" ht="15" hidden="false" customHeight="false" outlineLevel="0" collapsed="false">
      <c r="A79" s="19"/>
      <c r="B79" s="16"/>
    </row>
    <row r="80" customFormat="false" ht="15" hidden="false" customHeight="false" outlineLevel="0" collapsed="false">
      <c r="A80" s="19"/>
      <c r="B80" s="16"/>
    </row>
    <row r="81" customFormat="false" ht="15" hidden="false" customHeight="false" outlineLevel="0" collapsed="false">
      <c r="A81" s="19"/>
      <c r="B81" s="16"/>
    </row>
    <row r="82" customFormat="false" ht="15" hidden="false" customHeight="false" outlineLevel="0" collapsed="false">
      <c r="A82" s="19"/>
      <c r="B82" s="16"/>
    </row>
    <row r="83" customFormat="false" ht="15" hidden="false" customHeight="false" outlineLevel="0" collapsed="false">
      <c r="A83" s="19"/>
      <c r="B83" s="16"/>
    </row>
    <row r="84" customFormat="false" ht="15" hidden="false" customHeight="false" outlineLevel="0" collapsed="false">
      <c r="A84" s="19"/>
      <c r="B84" s="16"/>
    </row>
    <row r="85" customFormat="false" ht="15" hidden="false" customHeight="false" outlineLevel="0" collapsed="false">
      <c r="A85" s="19"/>
      <c r="B85" s="16"/>
    </row>
    <row r="86" customFormat="false" ht="15" hidden="false" customHeight="false" outlineLevel="0" collapsed="false">
      <c r="A86" s="19"/>
      <c r="B86" s="16"/>
    </row>
    <row r="87" customFormat="false" ht="15" hidden="false" customHeight="false" outlineLevel="0" collapsed="false">
      <c r="A87" s="19"/>
      <c r="B87" s="16"/>
    </row>
    <row r="88" customFormat="false" ht="15" hidden="false" customHeight="false" outlineLevel="0" collapsed="false">
      <c r="A88" s="19"/>
      <c r="B88" s="16"/>
    </row>
    <row r="89" customFormat="false" ht="15" hidden="false" customHeight="false" outlineLevel="0" collapsed="false">
      <c r="A89" s="19"/>
      <c r="B89" s="16"/>
    </row>
    <row r="90" customFormat="false" ht="15" hidden="false" customHeight="false" outlineLevel="0" collapsed="false">
      <c r="A90" s="19"/>
      <c r="B90" s="16"/>
    </row>
    <row r="91" customFormat="false" ht="15" hidden="false" customHeight="false" outlineLevel="0" collapsed="false">
      <c r="A91" s="19"/>
      <c r="B91" s="16"/>
    </row>
    <row r="92" customFormat="false" ht="15" hidden="false" customHeight="false" outlineLevel="0" collapsed="false">
      <c r="A92" s="19"/>
      <c r="B92" s="16"/>
    </row>
    <row r="93" customFormat="false" ht="15" hidden="false" customHeight="false" outlineLevel="0" collapsed="false">
      <c r="A93" s="19"/>
      <c r="B93" s="16"/>
    </row>
    <row r="94" customFormat="false" ht="15" hidden="false" customHeight="false" outlineLevel="0" collapsed="false">
      <c r="A94" s="19"/>
      <c r="B94" s="16"/>
    </row>
    <row r="95" customFormat="false" ht="15" hidden="false" customHeight="false" outlineLevel="0" collapsed="false">
      <c r="A95" s="19"/>
      <c r="B95" s="16"/>
    </row>
    <row r="96" customFormat="false" ht="15" hidden="false" customHeight="false" outlineLevel="0" collapsed="false">
      <c r="A96" s="19"/>
      <c r="B96" s="16"/>
    </row>
    <row r="97" customFormat="false" ht="15" hidden="false" customHeight="false" outlineLevel="0" collapsed="false">
      <c r="A97" s="19"/>
      <c r="B97" s="16"/>
    </row>
    <row r="98" customFormat="false" ht="15" hidden="false" customHeight="false" outlineLevel="0" collapsed="false">
      <c r="A98" s="19"/>
      <c r="B98" s="16"/>
    </row>
    <row r="99" customFormat="false" ht="15" hidden="false" customHeight="false" outlineLevel="0" collapsed="false">
      <c r="A99" s="19"/>
      <c r="B99" s="16"/>
    </row>
    <row r="100" customFormat="false" ht="15" hidden="false" customHeight="false" outlineLevel="0" collapsed="false">
      <c r="A100" s="19"/>
      <c r="B100" s="16"/>
    </row>
    <row r="101" customFormat="false" ht="15" hidden="false" customHeight="false" outlineLevel="0" collapsed="false">
      <c r="A101" s="19"/>
      <c r="B101" s="16"/>
    </row>
    <row r="102" customFormat="false" ht="15" hidden="false" customHeight="false" outlineLevel="0" collapsed="false">
      <c r="A102" s="19"/>
      <c r="B102" s="16"/>
    </row>
    <row r="103" customFormat="false" ht="15" hidden="false" customHeight="false" outlineLevel="0" collapsed="false">
      <c r="A103" s="19"/>
      <c r="B103" s="16"/>
    </row>
    <row r="104" customFormat="false" ht="15" hidden="false" customHeight="false" outlineLevel="0" collapsed="false">
      <c r="A104" s="19"/>
      <c r="B104" s="16"/>
    </row>
    <row r="105" customFormat="false" ht="15" hidden="false" customHeight="false" outlineLevel="0" collapsed="false">
      <c r="A105" s="19"/>
      <c r="B105" s="16"/>
    </row>
    <row r="106" customFormat="false" ht="15" hidden="false" customHeight="false" outlineLevel="0" collapsed="false">
      <c r="A106" s="19"/>
      <c r="B106" s="16"/>
    </row>
    <row r="107" customFormat="false" ht="15" hidden="false" customHeight="false" outlineLevel="0" collapsed="false">
      <c r="A107" s="19"/>
      <c r="B107" s="16"/>
    </row>
    <row r="108" customFormat="false" ht="15" hidden="false" customHeight="false" outlineLevel="0" collapsed="false">
      <c r="A108" s="19"/>
      <c r="B108" s="16"/>
    </row>
    <row r="109" customFormat="false" ht="15" hidden="false" customHeight="false" outlineLevel="0" collapsed="false">
      <c r="A109" s="19"/>
      <c r="B109" s="16"/>
    </row>
    <row r="110" customFormat="false" ht="15" hidden="false" customHeight="false" outlineLevel="0" collapsed="false">
      <c r="A110" s="19"/>
      <c r="B110" s="16"/>
    </row>
    <row r="111" customFormat="false" ht="15" hidden="false" customHeight="false" outlineLevel="0" collapsed="false">
      <c r="A111" s="19"/>
      <c r="B111" s="16"/>
    </row>
    <row r="112" customFormat="false" ht="15" hidden="false" customHeight="false" outlineLevel="0" collapsed="false">
      <c r="A112" s="19"/>
      <c r="B112" s="16"/>
    </row>
    <row r="113" customFormat="false" ht="15" hidden="false" customHeight="false" outlineLevel="0" collapsed="false">
      <c r="A113" s="19"/>
      <c r="B113" s="16"/>
    </row>
    <row r="114" customFormat="false" ht="15" hidden="false" customHeight="false" outlineLevel="0" collapsed="false">
      <c r="A114" s="19"/>
      <c r="B114" s="16"/>
    </row>
    <row r="115" customFormat="false" ht="15" hidden="false" customHeight="false" outlineLevel="0" collapsed="false">
      <c r="A115" s="19"/>
      <c r="B115" s="16"/>
    </row>
    <row r="116" customFormat="false" ht="15" hidden="false" customHeight="false" outlineLevel="0" collapsed="false">
      <c r="A116" s="19"/>
      <c r="B116" s="16"/>
    </row>
    <row r="117" customFormat="false" ht="15" hidden="false" customHeight="false" outlineLevel="0" collapsed="false">
      <c r="A117" s="19"/>
      <c r="B117" s="16"/>
    </row>
    <row r="118" customFormat="false" ht="15" hidden="false" customHeight="false" outlineLevel="0" collapsed="false">
      <c r="A118" s="19"/>
      <c r="B118" s="16"/>
    </row>
    <row r="119" customFormat="false" ht="15" hidden="false" customHeight="false" outlineLevel="0" collapsed="false">
      <c r="A119" s="19"/>
      <c r="B119" s="16"/>
    </row>
    <row r="120" customFormat="false" ht="15" hidden="false" customHeight="false" outlineLevel="0" collapsed="false">
      <c r="A120" s="19"/>
      <c r="B120" s="16"/>
    </row>
    <row r="121" customFormat="false" ht="15" hidden="false" customHeight="false" outlineLevel="0" collapsed="false">
      <c r="A121" s="19"/>
      <c r="B121" s="16"/>
    </row>
    <row r="122" customFormat="false" ht="15" hidden="false" customHeight="false" outlineLevel="0" collapsed="false">
      <c r="A122" s="19"/>
      <c r="B122" s="16"/>
    </row>
    <row r="123" customFormat="false" ht="15" hidden="false" customHeight="false" outlineLevel="0" collapsed="false">
      <c r="A123" s="19"/>
      <c r="B123" s="16"/>
    </row>
    <row r="124" customFormat="false" ht="15" hidden="false" customHeight="false" outlineLevel="0" collapsed="false">
      <c r="A124" s="19"/>
      <c r="B124" s="16"/>
    </row>
    <row r="125" customFormat="false" ht="15" hidden="false" customHeight="false" outlineLevel="0" collapsed="false">
      <c r="A125" s="19"/>
      <c r="B125" s="16"/>
    </row>
    <row r="126" customFormat="false" ht="15" hidden="false" customHeight="false" outlineLevel="0" collapsed="false">
      <c r="A126" s="19"/>
      <c r="B126" s="16"/>
    </row>
    <row r="127" customFormat="false" ht="15" hidden="false" customHeight="false" outlineLevel="0" collapsed="false">
      <c r="A127" s="19"/>
      <c r="B127" s="16"/>
    </row>
    <row r="128" customFormat="false" ht="15" hidden="false" customHeight="false" outlineLevel="0" collapsed="false">
      <c r="A128" s="19"/>
      <c r="B128" s="16"/>
    </row>
    <row r="129" customFormat="false" ht="15" hidden="false" customHeight="false" outlineLevel="0" collapsed="false">
      <c r="A129" s="19"/>
      <c r="B129" s="16"/>
    </row>
    <row r="130" customFormat="false" ht="15" hidden="false" customHeight="false" outlineLevel="0" collapsed="false">
      <c r="A130" s="19"/>
      <c r="B130" s="16"/>
    </row>
    <row r="131" customFormat="false" ht="15" hidden="false" customHeight="false" outlineLevel="0" collapsed="false">
      <c r="A131" s="19"/>
      <c r="B131" s="16"/>
    </row>
    <row r="132" customFormat="false" ht="15" hidden="false" customHeight="false" outlineLevel="0" collapsed="false">
      <c r="A132" s="19"/>
      <c r="B132" s="16"/>
    </row>
    <row r="133" customFormat="false" ht="15" hidden="false" customHeight="false" outlineLevel="0" collapsed="false">
      <c r="A133" s="19"/>
      <c r="B133" s="16"/>
    </row>
    <row r="134" customFormat="false" ht="15" hidden="false" customHeight="false" outlineLevel="0" collapsed="false">
      <c r="A134" s="19"/>
      <c r="B134" s="16"/>
    </row>
    <row r="135" customFormat="false" ht="15" hidden="false" customHeight="false" outlineLevel="0" collapsed="false">
      <c r="A135" s="19"/>
      <c r="B135" s="16"/>
    </row>
    <row r="136" customFormat="false" ht="15" hidden="false" customHeight="false" outlineLevel="0" collapsed="false">
      <c r="A136" s="19"/>
      <c r="B136" s="16"/>
    </row>
    <row r="137" customFormat="false" ht="15" hidden="false" customHeight="false" outlineLevel="0" collapsed="false">
      <c r="A137" s="19"/>
      <c r="B137" s="16"/>
    </row>
    <row r="138" customFormat="false" ht="15" hidden="false" customHeight="false" outlineLevel="0" collapsed="false">
      <c r="A138" s="19"/>
      <c r="B138" s="16"/>
    </row>
    <row r="139" customFormat="false" ht="15" hidden="false" customHeight="false" outlineLevel="0" collapsed="false">
      <c r="A139" s="19"/>
      <c r="B139" s="16"/>
    </row>
    <row r="140" customFormat="false" ht="15" hidden="false" customHeight="false" outlineLevel="0" collapsed="false">
      <c r="A140" s="19"/>
      <c r="B140" s="16"/>
    </row>
    <row r="141" customFormat="false" ht="15" hidden="false" customHeight="false" outlineLevel="0" collapsed="false">
      <c r="A141" s="19"/>
      <c r="B141" s="16"/>
    </row>
    <row r="142" customFormat="false" ht="15" hidden="false" customHeight="false" outlineLevel="0" collapsed="false">
      <c r="A142" s="19"/>
      <c r="B142" s="16"/>
    </row>
    <row r="143" customFormat="false" ht="15" hidden="false" customHeight="false" outlineLevel="0" collapsed="false">
      <c r="A143" s="19"/>
      <c r="B143" s="16"/>
    </row>
    <row r="144" customFormat="false" ht="15" hidden="false" customHeight="false" outlineLevel="0" collapsed="false">
      <c r="A144" s="19"/>
      <c r="B144" s="16"/>
    </row>
    <row r="145" customFormat="false" ht="15" hidden="false" customHeight="false" outlineLevel="0" collapsed="false">
      <c r="A145" s="19"/>
      <c r="B145" s="16"/>
    </row>
    <row r="146" customFormat="false" ht="15" hidden="false" customHeight="false" outlineLevel="0" collapsed="false">
      <c r="A146" s="19"/>
      <c r="B146" s="16"/>
    </row>
    <row r="147" customFormat="false" ht="15" hidden="false" customHeight="false" outlineLevel="0" collapsed="false">
      <c r="A147" s="19"/>
      <c r="B147" s="16"/>
    </row>
    <row r="148" customFormat="false" ht="15" hidden="false" customHeight="false" outlineLevel="0" collapsed="false">
      <c r="A148" s="19"/>
      <c r="B148" s="16"/>
    </row>
    <row r="149" customFormat="false" ht="15" hidden="false" customHeight="false" outlineLevel="0" collapsed="false">
      <c r="A149" s="19"/>
      <c r="B149" s="16"/>
    </row>
    <row r="150" customFormat="false" ht="15" hidden="false" customHeight="false" outlineLevel="0" collapsed="false">
      <c r="A150" s="19"/>
      <c r="B150" s="16"/>
    </row>
    <row r="151" customFormat="false" ht="15" hidden="false" customHeight="false" outlineLevel="0" collapsed="false">
      <c r="A151" s="19"/>
      <c r="B151" s="16"/>
    </row>
    <row r="152" customFormat="false" ht="15" hidden="false" customHeight="false" outlineLevel="0" collapsed="false">
      <c r="A152" s="19"/>
      <c r="B152" s="16"/>
    </row>
    <row r="153" customFormat="false" ht="15" hidden="false" customHeight="false" outlineLevel="0" collapsed="false">
      <c r="A153" s="19"/>
      <c r="B153" s="16"/>
    </row>
    <row r="154" customFormat="false" ht="15" hidden="false" customHeight="false" outlineLevel="0" collapsed="false">
      <c r="A154" s="19"/>
      <c r="B154" s="16"/>
    </row>
    <row r="155" customFormat="false" ht="15" hidden="false" customHeight="false" outlineLevel="0" collapsed="false">
      <c r="A155" s="19"/>
      <c r="B155" s="16"/>
    </row>
    <row r="156" customFormat="false" ht="15" hidden="false" customHeight="false" outlineLevel="0" collapsed="false">
      <c r="A156" s="19"/>
      <c r="B156" s="16"/>
    </row>
    <row r="157" customFormat="false" ht="15" hidden="false" customHeight="false" outlineLevel="0" collapsed="false">
      <c r="A157" s="19"/>
      <c r="B157" s="16"/>
    </row>
    <row r="158" customFormat="false" ht="15" hidden="false" customHeight="false" outlineLevel="0" collapsed="false">
      <c r="A158" s="19"/>
      <c r="B158" s="16"/>
    </row>
    <row r="159" customFormat="false" ht="15" hidden="false" customHeight="false" outlineLevel="0" collapsed="false">
      <c r="A159" s="19"/>
      <c r="B159" s="16"/>
    </row>
    <row r="160" customFormat="false" ht="15" hidden="false" customHeight="false" outlineLevel="0" collapsed="false">
      <c r="A160" s="19"/>
      <c r="B160" s="16"/>
    </row>
    <row r="161" customFormat="false" ht="15" hidden="false" customHeight="false" outlineLevel="0" collapsed="false">
      <c r="A161" s="19"/>
      <c r="B161" s="16"/>
    </row>
    <row r="162" customFormat="false" ht="15" hidden="false" customHeight="false" outlineLevel="0" collapsed="false">
      <c r="A162" s="19"/>
      <c r="B162" s="16"/>
    </row>
    <row r="163" customFormat="false" ht="15" hidden="false" customHeight="false" outlineLevel="0" collapsed="false">
      <c r="A163" s="19"/>
      <c r="B163" s="16"/>
    </row>
    <row r="164" customFormat="false" ht="15" hidden="false" customHeight="false" outlineLevel="0" collapsed="false">
      <c r="A164" s="19"/>
      <c r="B164" s="16"/>
    </row>
    <row r="165" customFormat="false" ht="15" hidden="false" customHeight="false" outlineLevel="0" collapsed="false">
      <c r="A165" s="19"/>
      <c r="B165" s="16"/>
    </row>
    <row r="166" customFormat="false" ht="15" hidden="false" customHeight="false" outlineLevel="0" collapsed="false">
      <c r="A166" s="19"/>
      <c r="B166" s="16"/>
    </row>
    <row r="167" customFormat="false" ht="15" hidden="false" customHeight="false" outlineLevel="0" collapsed="false">
      <c r="A167" s="19"/>
      <c r="B167" s="16"/>
    </row>
    <row r="168" customFormat="false" ht="15" hidden="false" customHeight="false" outlineLevel="0" collapsed="false">
      <c r="A168" s="19"/>
      <c r="B168" s="16"/>
    </row>
    <row r="169" customFormat="false" ht="15" hidden="false" customHeight="false" outlineLevel="0" collapsed="false">
      <c r="A169" s="19"/>
      <c r="B169" s="16"/>
    </row>
    <row r="170" customFormat="false" ht="15" hidden="false" customHeight="false" outlineLevel="0" collapsed="false">
      <c r="A170" s="19"/>
      <c r="B170" s="16"/>
    </row>
    <row r="171" customFormat="false" ht="15" hidden="false" customHeight="false" outlineLevel="0" collapsed="false">
      <c r="A171" s="19"/>
      <c r="B171" s="16"/>
    </row>
    <row r="172" customFormat="false" ht="15" hidden="false" customHeight="false" outlineLevel="0" collapsed="false">
      <c r="A172" s="19"/>
      <c r="B172" s="16"/>
    </row>
    <row r="173" customFormat="false" ht="15" hidden="false" customHeight="false" outlineLevel="0" collapsed="false">
      <c r="A173" s="19"/>
      <c r="B173" s="16"/>
    </row>
    <row r="174" customFormat="false" ht="15" hidden="false" customHeight="false" outlineLevel="0" collapsed="false">
      <c r="A174" s="19"/>
      <c r="B174" s="16"/>
    </row>
    <row r="175" customFormat="false" ht="15" hidden="false" customHeight="false" outlineLevel="0" collapsed="false">
      <c r="A175" s="19"/>
      <c r="B175" s="16"/>
    </row>
    <row r="176" customFormat="false" ht="15" hidden="false" customHeight="false" outlineLevel="0" collapsed="false">
      <c r="A176" s="19"/>
      <c r="B176" s="16"/>
    </row>
    <row r="177" customFormat="false" ht="15" hidden="false" customHeight="false" outlineLevel="0" collapsed="false">
      <c r="A177" s="19"/>
      <c r="B177" s="16"/>
    </row>
    <row r="178" customFormat="false" ht="15" hidden="false" customHeight="false" outlineLevel="0" collapsed="false">
      <c r="A178" s="19"/>
      <c r="B178" s="16"/>
    </row>
    <row r="179" customFormat="false" ht="15" hidden="false" customHeight="false" outlineLevel="0" collapsed="false">
      <c r="A179" s="19"/>
      <c r="B179" s="16"/>
    </row>
    <row r="180" customFormat="false" ht="15" hidden="false" customHeight="false" outlineLevel="0" collapsed="false">
      <c r="A180" s="19"/>
      <c r="B180" s="16"/>
    </row>
    <row r="181" customFormat="false" ht="15" hidden="false" customHeight="false" outlineLevel="0" collapsed="false">
      <c r="A181" s="19"/>
      <c r="B181" s="16"/>
    </row>
    <row r="182" customFormat="false" ht="15" hidden="false" customHeight="false" outlineLevel="0" collapsed="false">
      <c r="A182" s="19"/>
      <c r="B182" s="16"/>
    </row>
    <row r="183" customFormat="false" ht="15" hidden="false" customHeight="false" outlineLevel="0" collapsed="false">
      <c r="A183" s="19"/>
      <c r="B183" s="16"/>
    </row>
    <row r="184" customFormat="false" ht="15" hidden="false" customHeight="false" outlineLevel="0" collapsed="false">
      <c r="A184" s="19"/>
      <c r="B184" s="16"/>
    </row>
    <row r="185" customFormat="false" ht="15" hidden="false" customHeight="false" outlineLevel="0" collapsed="false">
      <c r="A185" s="19"/>
      <c r="B185" s="16"/>
    </row>
    <row r="186" customFormat="false" ht="15" hidden="false" customHeight="false" outlineLevel="0" collapsed="false">
      <c r="A186" s="19"/>
      <c r="B186" s="16"/>
    </row>
    <row r="187" customFormat="false" ht="15" hidden="false" customHeight="false" outlineLevel="0" collapsed="false">
      <c r="A187" s="19"/>
      <c r="B187" s="16"/>
    </row>
    <row r="188" customFormat="false" ht="15" hidden="false" customHeight="false" outlineLevel="0" collapsed="false">
      <c r="A188" s="19"/>
      <c r="B188" s="16"/>
    </row>
    <row r="189" customFormat="false" ht="15" hidden="false" customHeight="false" outlineLevel="0" collapsed="false">
      <c r="A189" s="19"/>
      <c r="B189" s="16"/>
    </row>
    <row r="190" customFormat="false" ht="15" hidden="false" customHeight="false" outlineLevel="0" collapsed="false">
      <c r="A190" s="19"/>
      <c r="B190" s="16"/>
    </row>
    <row r="191" customFormat="false" ht="15" hidden="false" customHeight="false" outlineLevel="0" collapsed="false">
      <c r="A191" s="19"/>
      <c r="B191" s="16"/>
    </row>
    <row r="192" customFormat="false" ht="15" hidden="false" customHeight="false" outlineLevel="0" collapsed="false">
      <c r="A192" s="19"/>
      <c r="B192" s="16"/>
    </row>
    <row r="193" customFormat="false" ht="15" hidden="false" customHeight="false" outlineLevel="0" collapsed="false">
      <c r="A193" s="19"/>
      <c r="B193" s="16"/>
    </row>
    <row r="194" customFormat="false" ht="15" hidden="false" customHeight="false" outlineLevel="0" collapsed="false">
      <c r="A194" s="19"/>
      <c r="B194" s="16"/>
    </row>
    <row r="195" customFormat="false" ht="15" hidden="false" customHeight="false" outlineLevel="0" collapsed="false">
      <c r="A195" s="19"/>
      <c r="B195" s="16"/>
    </row>
    <row r="196" customFormat="false" ht="15" hidden="false" customHeight="false" outlineLevel="0" collapsed="false">
      <c r="A196" s="19"/>
      <c r="B196" s="16"/>
    </row>
    <row r="197" customFormat="false" ht="15" hidden="false" customHeight="false" outlineLevel="0" collapsed="false">
      <c r="A197" s="19"/>
      <c r="B197" s="16"/>
    </row>
    <row r="198" customFormat="false" ht="15" hidden="false" customHeight="false" outlineLevel="0" collapsed="false">
      <c r="A198" s="19"/>
      <c r="B198" s="16"/>
    </row>
    <row r="199" customFormat="false" ht="15" hidden="false" customHeight="false" outlineLevel="0" collapsed="false">
      <c r="A199" s="19"/>
      <c r="B199" s="16"/>
    </row>
    <row r="200" customFormat="false" ht="15" hidden="false" customHeight="false" outlineLevel="0" collapsed="false">
      <c r="A200" s="19"/>
      <c r="B200" s="16"/>
    </row>
    <row r="201" customFormat="false" ht="15" hidden="false" customHeight="false" outlineLevel="0" collapsed="false">
      <c r="A201" s="19"/>
      <c r="B201" s="16"/>
    </row>
    <row r="202" customFormat="false" ht="15" hidden="false" customHeight="false" outlineLevel="0" collapsed="false">
      <c r="A202" s="19"/>
      <c r="B202" s="16"/>
    </row>
    <row r="203" customFormat="false" ht="15" hidden="false" customHeight="false" outlineLevel="0" collapsed="false">
      <c r="A203" s="19"/>
      <c r="B203" s="16"/>
    </row>
    <row r="204" customFormat="false" ht="15" hidden="false" customHeight="false" outlineLevel="0" collapsed="false">
      <c r="A204" s="19"/>
      <c r="B204" s="16"/>
    </row>
    <row r="205" customFormat="false" ht="15" hidden="false" customHeight="false" outlineLevel="0" collapsed="false">
      <c r="A205" s="19"/>
      <c r="B205" s="16"/>
    </row>
    <row r="206" customFormat="false" ht="15" hidden="false" customHeight="false" outlineLevel="0" collapsed="false">
      <c r="A206" s="19"/>
      <c r="B206" s="16"/>
    </row>
    <row r="207" customFormat="false" ht="15" hidden="false" customHeight="false" outlineLevel="0" collapsed="false">
      <c r="A207" s="19"/>
      <c r="B207" s="16"/>
    </row>
    <row r="208" customFormat="false" ht="15" hidden="false" customHeight="false" outlineLevel="0" collapsed="false">
      <c r="A208" s="19"/>
      <c r="B208" s="16"/>
    </row>
    <row r="209" customFormat="false" ht="15" hidden="false" customHeight="false" outlineLevel="0" collapsed="false">
      <c r="A209" s="19"/>
      <c r="B209" s="16"/>
    </row>
    <row r="210" customFormat="false" ht="15" hidden="false" customHeight="false" outlineLevel="0" collapsed="false">
      <c r="A210" s="19"/>
      <c r="B210" s="16"/>
    </row>
    <row r="211" customFormat="false" ht="15" hidden="false" customHeight="false" outlineLevel="0" collapsed="false">
      <c r="A211" s="19"/>
      <c r="B211" s="16"/>
    </row>
    <row r="212" customFormat="false" ht="15" hidden="false" customHeight="false" outlineLevel="0" collapsed="false">
      <c r="A212" s="19"/>
      <c r="B212" s="16"/>
    </row>
    <row r="213" customFormat="false" ht="15" hidden="false" customHeight="false" outlineLevel="0" collapsed="false">
      <c r="A213" s="19"/>
      <c r="B213" s="16"/>
    </row>
    <row r="214" customFormat="false" ht="15" hidden="false" customHeight="false" outlineLevel="0" collapsed="false">
      <c r="A214" s="19"/>
      <c r="B214" s="16"/>
    </row>
    <row r="215" customFormat="false" ht="15" hidden="false" customHeight="false" outlineLevel="0" collapsed="false">
      <c r="A215" s="19"/>
      <c r="B215" s="16"/>
    </row>
    <row r="216" customFormat="false" ht="15" hidden="false" customHeight="false" outlineLevel="0" collapsed="false">
      <c r="A216" s="19"/>
      <c r="B216" s="16"/>
    </row>
    <row r="217" customFormat="false" ht="15" hidden="false" customHeight="false" outlineLevel="0" collapsed="false">
      <c r="A217" s="19"/>
      <c r="B217" s="16"/>
    </row>
    <row r="218" customFormat="false" ht="15" hidden="false" customHeight="false" outlineLevel="0" collapsed="false">
      <c r="A218" s="19"/>
      <c r="B218" s="16"/>
    </row>
  </sheetData>
  <mergeCells count="4">
    <mergeCell ref="D9:G9"/>
    <mergeCell ref="D10:G10"/>
    <mergeCell ref="D11:G11"/>
    <mergeCell ref="D12:G12"/>
  </mergeCells>
  <dataValidations count="1">
    <dataValidation allowBlank="false" errorStyle="stop" operator="between" showDropDown="false" showErrorMessage="false" showInputMessage="false" sqref="B8" type="list">
      <formula1>"Equal,Percentage"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6" min="2" style="0" width="16"/>
    <col collapsed="false" customWidth="true" hidden="false" outlineLevel="0" max="7" min="7" style="0" width="14"/>
    <col collapsed="false" customWidth="true" hidden="false" outlineLevel="0" max="8" min="8" style="0" width="11"/>
  </cols>
  <sheetData>
    <row r="1" customFormat="false" ht="17.35" hidden="false" customHeight="false" outlineLevel="0" collapsed="false">
      <c r="A1" s="1" t="s">
        <v>76</v>
      </c>
    </row>
    <row r="2" customFormat="false" ht="15" hidden="false" customHeight="false" outlineLevel="0" collapsed="false">
      <c r="A2" s="2" t="s">
        <v>77</v>
      </c>
    </row>
    <row r="3" customFormat="false" ht="15" hidden="false" customHeight="false" outlineLevel="0" collapsed="false">
      <c r="F3" s="2" t="str">
        <f aca="false">"Proposed "&amp;Assumptions!$B$5</f>
        <v>Proposed 2027</v>
      </c>
    </row>
    <row r="4" customFormat="false" ht="23.85" hidden="false" customHeight="false" outlineLevel="0" collapsed="false">
      <c r="A4" s="20" t="s">
        <v>78</v>
      </c>
      <c r="B4" s="20" t="s">
        <v>79</v>
      </c>
      <c r="C4" s="20" t="s">
        <v>80</v>
      </c>
      <c r="D4" s="20" t="s">
        <v>81</v>
      </c>
      <c r="E4" s="20" t="s">
        <v>82</v>
      </c>
      <c r="F4" s="20" t="s">
        <v>83</v>
      </c>
      <c r="G4" s="20" t="s">
        <v>84</v>
      </c>
      <c r="H4" s="20" t="s">
        <v>85</v>
      </c>
    </row>
    <row r="5" customFormat="false" ht="15" hidden="false" customHeight="false" outlineLevel="0" collapsed="false">
      <c r="A5" s="21" t="s">
        <v>86</v>
      </c>
      <c r="B5" s="22"/>
      <c r="C5" s="22"/>
      <c r="D5" s="22"/>
      <c r="E5" s="22"/>
      <c r="F5" s="22"/>
      <c r="G5" s="22"/>
      <c r="H5" s="22"/>
    </row>
    <row r="6" customFormat="false" ht="15" hidden="false" customHeight="false" outlineLevel="0" collapsed="false">
      <c r="A6" s="23" t="s">
        <v>87</v>
      </c>
      <c r="B6" s="24" t="n">
        <v>134400</v>
      </c>
      <c r="C6" s="24" t="n">
        <v>139200</v>
      </c>
      <c r="D6" s="24" t="n">
        <v>92800</v>
      </c>
      <c r="E6" s="25" t="n">
        <f aca="false">IF(Assumptions!$B$9&gt;0,D6/Assumptions!$B$9*12,0)</f>
        <v>139200</v>
      </c>
      <c r="F6" s="25" t="n">
        <f aca="false">F46-F7-F8</f>
        <v>145128.307359307</v>
      </c>
      <c r="G6" s="25" t="n">
        <f aca="false">F6-C6</f>
        <v>5928.30735930736</v>
      </c>
      <c r="H6" s="26" t="n">
        <f aca="false">IF(C6=0,"",G6/C6)</f>
        <v>0.0425884149375529</v>
      </c>
    </row>
    <row r="7" customFormat="false" ht="15" hidden="false" customHeight="false" outlineLevel="0" collapsed="false">
      <c r="A7" s="23" t="s">
        <v>88</v>
      </c>
      <c r="B7" s="24" t="n">
        <v>1850</v>
      </c>
      <c r="C7" s="24" t="n">
        <v>1500</v>
      </c>
      <c r="D7" s="24" t="n">
        <v>1310</v>
      </c>
      <c r="E7" s="25" t="n">
        <f aca="false">IF(Assumptions!$B$9&gt;0,D7/Assumptions!$B$9*12,0)</f>
        <v>1965</v>
      </c>
      <c r="F7" s="24" t="n">
        <v>1600</v>
      </c>
      <c r="G7" s="25" t="n">
        <f aca="false">F7-C7</f>
        <v>100</v>
      </c>
      <c r="H7" s="26" t="n">
        <f aca="false">IF(C7=0,"",G7/C7)</f>
        <v>0.0666666666666667</v>
      </c>
    </row>
    <row r="8" customFormat="false" ht="15" hidden="false" customHeight="false" outlineLevel="0" collapsed="false">
      <c r="A8" s="23" t="s">
        <v>89</v>
      </c>
      <c r="B8" s="24" t="n">
        <v>2420</v>
      </c>
      <c r="C8" s="24" t="n">
        <v>2000</v>
      </c>
      <c r="D8" s="24" t="n">
        <v>1980</v>
      </c>
      <c r="E8" s="25" t="n">
        <f aca="false">IF(Assumptions!$B$9&gt;0,D8/Assumptions!$B$9*12,0)</f>
        <v>2970</v>
      </c>
      <c r="F8" s="24" t="n">
        <v>2600</v>
      </c>
      <c r="G8" s="25" t="n">
        <f aca="false">F8-C8</f>
        <v>600</v>
      </c>
      <c r="H8" s="26" t="n">
        <f aca="false">IF(C8=0,"",G8/C8)</f>
        <v>0.3</v>
      </c>
    </row>
    <row r="9" customFormat="false" ht="15" hidden="false" customHeight="false" outlineLevel="0" collapsed="false">
      <c r="A9" s="27" t="s">
        <v>90</v>
      </c>
      <c r="B9" s="28" t="n">
        <f aca="false">SUM(B6:B8)</f>
        <v>138670</v>
      </c>
      <c r="C9" s="28" t="n">
        <f aca="false">SUM(C6:C8)</f>
        <v>142700</v>
      </c>
      <c r="D9" s="28" t="n">
        <f aca="false">SUM(D6:D8)</f>
        <v>96090</v>
      </c>
      <c r="E9" s="29" t="n">
        <f aca="false">IF(Assumptions!$B$9&gt;0,D9/Assumptions!$B$9*12,0)</f>
        <v>144135</v>
      </c>
      <c r="F9" s="28" t="n">
        <f aca="false">SUM(F6:F8)</f>
        <v>149328.307359307</v>
      </c>
      <c r="G9" s="29" t="n">
        <f aca="false">F9-C9</f>
        <v>6628.30735930736</v>
      </c>
      <c r="H9" s="30" t="n">
        <f aca="false">IF(C9=0,"",G9/C9)</f>
        <v>0.0464492456854055</v>
      </c>
    </row>
    <row r="10" customFormat="false" ht="15" hidden="false" customHeight="false" outlineLevel="0" collapsed="false">
      <c r="A10" s="21" t="s">
        <v>91</v>
      </c>
      <c r="B10" s="22"/>
      <c r="C10" s="22"/>
      <c r="D10" s="22"/>
      <c r="E10" s="22"/>
      <c r="F10" s="22"/>
      <c r="G10" s="22"/>
      <c r="H10" s="22"/>
    </row>
    <row r="11" customFormat="false" ht="15" hidden="false" customHeight="false" outlineLevel="0" collapsed="false">
      <c r="A11" s="31" t="s">
        <v>92</v>
      </c>
      <c r="B11" s="32" t="n">
        <f aca="false">SUM(B12:B15)</f>
        <v>3638</v>
      </c>
      <c r="C11" s="32" t="n">
        <f aca="false">SUM(C12:C15)</f>
        <v>3368</v>
      </c>
      <c r="D11" s="32" t="n">
        <f aca="false">SUM(D12:D15)</f>
        <v>2332</v>
      </c>
      <c r="E11" s="25" t="n">
        <f aca="false">IF(Assumptions!$B$9&gt;0,D11/Assumptions!$B$9*12,0)</f>
        <v>3498</v>
      </c>
      <c r="F11" s="32" t="n">
        <f aca="false">SUM(F12:F15)</f>
        <v>3868</v>
      </c>
      <c r="G11" s="25" t="n">
        <f aca="false">F11-C11</f>
        <v>500</v>
      </c>
      <c r="H11" s="26" t="n">
        <f aca="false">IF(C11=0,"",G11/C11)</f>
        <v>0.148456057007126</v>
      </c>
    </row>
    <row r="12" customFormat="false" ht="15" hidden="false" customHeight="false" outlineLevel="0" collapsed="false">
      <c r="A12" s="23" t="s">
        <v>93</v>
      </c>
      <c r="B12" s="24" t="n">
        <v>1180</v>
      </c>
      <c r="C12" s="24" t="n">
        <v>1000</v>
      </c>
      <c r="D12" s="24" t="n">
        <v>890</v>
      </c>
      <c r="E12" s="25" t="n">
        <f aca="false">IF(Assumptions!$B$9&gt;0,D12/Assumptions!$B$9*12,0)</f>
        <v>1335</v>
      </c>
      <c r="F12" s="24" t="n">
        <v>1350</v>
      </c>
      <c r="G12" s="25" t="n">
        <f aca="false">F12-C12</f>
        <v>350</v>
      </c>
      <c r="H12" s="26" t="n">
        <f aca="false">IF(C12=0,"",G12/C12)</f>
        <v>0.35</v>
      </c>
    </row>
    <row r="13" customFormat="false" ht="15" hidden="false" customHeight="false" outlineLevel="0" collapsed="false">
      <c r="A13" s="23" t="s">
        <v>94</v>
      </c>
      <c r="B13" s="24" t="n">
        <v>940</v>
      </c>
      <c r="C13" s="24" t="n">
        <v>800</v>
      </c>
      <c r="D13" s="24" t="n">
        <v>610</v>
      </c>
      <c r="E13" s="25" t="n">
        <f aca="false">IF(Assumptions!$B$9&gt;0,D13/Assumptions!$B$9*12,0)</f>
        <v>915</v>
      </c>
      <c r="F13" s="24" t="n">
        <v>950</v>
      </c>
      <c r="G13" s="25" t="n">
        <f aca="false">F13-C13</f>
        <v>150</v>
      </c>
      <c r="H13" s="26" t="n">
        <f aca="false">IF(C13=0,"",G13/C13)</f>
        <v>0.1875</v>
      </c>
    </row>
    <row r="14" customFormat="false" ht="15" hidden="false" customHeight="false" outlineLevel="0" collapsed="false">
      <c r="A14" s="23" t="s">
        <v>95</v>
      </c>
      <c r="B14" s="24" t="n">
        <v>1068</v>
      </c>
      <c r="C14" s="24" t="n">
        <v>1068</v>
      </c>
      <c r="D14" s="24" t="n">
        <v>712</v>
      </c>
      <c r="E14" s="25" t="n">
        <f aca="false">IF(Assumptions!$B$9&gt;0,D14/Assumptions!$B$9*12,0)</f>
        <v>1068</v>
      </c>
      <c r="F14" s="24" t="n">
        <v>1068</v>
      </c>
      <c r="G14" s="25" t="n">
        <f aca="false">F14-C14</f>
        <v>0</v>
      </c>
      <c r="H14" s="26" t="n">
        <f aca="false">IF(C14=0,"",G14/C14)</f>
        <v>0</v>
      </c>
    </row>
    <row r="15" customFormat="false" ht="15" hidden="false" customHeight="false" outlineLevel="0" collapsed="false">
      <c r="A15" s="23" t="s">
        <v>96</v>
      </c>
      <c r="B15" s="24" t="n">
        <v>450</v>
      </c>
      <c r="C15" s="24" t="n">
        <v>500</v>
      </c>
      <c r="D15" s="24" t="n">
        <v>120</v>
      </c>
      <c r="E15" s="25" t="n">
        <f aca="false">IF(Assumptions!$B$9&gt;0,D15/Assumptions!$B$9*12,0)</f>
        <v>180</v>
      </c>
      <c r="F15" s="24" t="n">
        <v>500</v>
      </c>
      <c r="G15" s="25" t="n">
        <f aca="false">F15-C15</f>
        <v>0</v>
      </c>
      <c r="H15" s="26" t="n">
        <f aca="false">IF(C15=0,"",G15/C15)</f>
        <v>0</v>
      </c>
    </row>
    <row r="16" customFormat="false" ht="15" hidden="false" customHeight="false" outlineLevel="0" collapsed="false">
      <c r="A16" s="31" t="s">
        <v>97</v>
      </c>
      <c r="B16" s="32" t="n">
        <f aca="false">SUM(B17:B20)</f>
        <v>24630</v>
      </c>
      <c r="C16" s="32" t="n">
        <f aca="false">SUM(C17:C20)</f>
        <v>23840</v>
      </c>
      <c r="D16" s="32" t="n">
        <f aca="false">SUM(D17:D20)</f>
        <v>18150</v>
      </c>
      <c r="E16" s="25" t="n">
        <f aca="false">IF(Assumptions!$B$9&gt;0,D16/Assumptions!$B$9*12,0)</f>
        <v>27225</v>
      </c>
      <c r="F16" s="32" t="n">
        <f aca="false">SUM(F17:F20)</f>
        <v>26500</v>
      </c>
      <c r="G16" s="25" t="n">
        <f aca="false">F16-C16</f>
        <v>2660</v>
      </c>
      <c r="H16" s="26" t="n">
        <f aca="false">IF(C16=0,"",G16/C16)</f>
        <v>0.111577181208054</v>
      </c>
    </row>
    <row r="17" customFormat="false" ht="15" hidden="false" customHeight="false" outlineLevel="0" collapsed="false">
      <c r="A17" s="23" t="s">
        <v>98</v>
      </c>
      <c r="B17" s="24" t="n">
        <v>9860</v>
      </c>
      <c r="C17" s="24" t="n">
        <v>9600</v>
      </c>
      <c r="D17" s="24" t="n">
        <v>7150</v>
      </c>
      <c r="E17" s="25" t="n">
        <f aca="false">IF(Assumptions!$B$9&gt;0,D17/Assumptions!$B$9*12,0)</f>
        <v>10725</v>
      </c>
      <c r="F17" s="24" t="n">
        <v>10700</v>
      </c>
      <c r="G17" s="25" t="n">
        <f aca="false">F17-C17</f>
        <v>1100</v>
      </c>
      <c r="H17" s="26" t="n">
        <f aca="false">IF(C17=0,"",G17/C17)</f>
        <v>0.114583333333333</v>
      </c>
    </row>
    <row r="18" customFormat="false" ht="15" hidden="false" customHeight="false" outlineLevel="0" collapsed="false">
      <c r="A18" s="23" t="s">
        <v>99</v>
      </c>
      <c r="B18" s="24" t="n">
        <v>4210</v>
      </c>
      <c r="C18" s="24" t="n">
        <v>3800</v>
      </c>
      <c r="D18" s="24" t="n">
        <v>3900</v>
      </c>
      <c r="E18" s="25" t="n">
        <f aca="false">IF(Assumptions!$B$9&gt;0,D18/Assumptions!$B$9*12,0)</f>
        <v>5850</v>
      </c>
      <c r="F18" s="24" t="n">
        <v>4600</v>
      </c>
      <c r="G18" s="25" t="n">
        <f aca="false">F18-C18</f>
        <v>800</v>
      </c>
      <c r="H18" s="26" t="n">
        <f aca="false">IF(C18=0,"",G18/C18)</f>
        <v>0.210526315789474</v>
      </c>
    </row>
    <row r="19" customFormat="false" ht="15" hidden="false" customHeight="false" outlineLevel="0" collapsed="false">
      <c r="A19" s="23" t="s">
        <v>100</v>
      </c>
      <c r="B19" s="24" t="n">
        <v>3120</v>
      </c>
      <c r="C19" s="24" t="n">
        <v>3000</v>
      </c>
      <c r="D19" s="24" t="n">
        <v>2140</v>
      </c>
      <c r="E19" s="25" t="n">
        <f aca="false">IF(Assumptions!$B$9&gt;0,D19/Assumptions!$B$9*12,0)</f>
        <v>3210</v>
      </c>
      <c r="F19" s="24" t="n">
        <v>3300</v>
      </c>
      <c r="G19" s="25" t="n">
        <f aca="false">F19-C19</f>
        <v>300</v>
      </c>
      <c r="H19" s="26" t="n">
        <f aca="false">IF(C19=0,"",G19/C19)</f>
        <v>0.1</v>
      </c>
    </row>
    <row r="20" customFormat="false" ht="15" hidden="false" customHeight="false" outlineLevel="0" collapsed="false">
      <c r="A20" s="23" t="s">
        <v>101</v>
      </c>
      <c r="B20" s="24" t="n">
        <v>7440</v>
      </c>
      <c r="C20" s="24" t="n">
        <v>7440</v>
      </c>
      <c r="D20" s="24" t="n">
        <v>4960</v>
      </c>
      <c r="E20" s="25" t="n">
        <f aca="false">IF(Assumptions!$B$9&gt;0,D20/Assumptions!$B$9*12,0)</f>
        <v>7440</v>
      </c>
      <c r="F20" s="24" t="n">
        <v>7900</v>
      </c>
      <c r="G20" s="25" t="n">
        <f aca="false">F20-C20</f>
        <v>460</v>
      </c>
      <c r="H20" s="26" t="n">
        <f aca="false">IF(C20=0,"",G20/C20)</f>
        <v>0.0618279569892473</v>
      </c>
    </row>
    <row r="21" customFormat="false" ht="15" hidden="false" customHeight="false" outlineLevel="0" collapsed="false">
      <c r="A21" s="31" t="s">
        <v>102</v>
      </c>
      <c r="B21" s="32" t="n">
        <f aca="false">SUM(B22:B24)</f>
        <v>23470</v>
      </c>
      <c r="C21" s="32" t="n">
        <f aca="false">SUM(C22:C24)</f>
        <v>24150</v>
      </c>
      <c r="D21" s="32" t="n">
        <f aca="false">SUM(D22:D24)</f>
        <v>24150</v>
      </c>
      <c r="E21" s="25" t="n">
        <f aca="false">IF(Assumptions!$B$9&gt;0,D21/Assumptions!$B$9*12,0)</f>
        <v>36225</v>
      </c>
      <c r="F21" s="32" t="n">
        <f aca="false">SUM(F22:F24)</f>
        <v>27375</v>
      </c>
      <c r="G21" s="25" t="n">
        <f aca="false">F21-C21</f>
        <v>3225</v>
      </c>
      <c r="H21" s="26" t="n">
        <f aca="false">IF(C21=0,"",G21/C21)</f>
        <v>0.133540372670807</v>
      </c>
    </row>
    <row r="22" customFormat="false" ht="15" hidden="false" customHeight="false" outlineLevel="0" collapsed="false">
      <c r="A22" s="23" t="s">
        <v>103</v>
      </c>
      <c r="B22" s="24" t="n">
        <v>21400</v>
      </c>
      <c r="C22" s="24" t="n">
        <v>22000</v>
      </c>
      <c r="D22" s="24" t="n">
        <v>22000</v>
      </c>
      <c r="E22" s="25" t="n">
        <f aca="false">IF(Assumptions!$B$9&gt;0,D22/Assumptions!$B$9*12,0)</f>
        <v>33000</v>
      </c>
      <c r="F22" s="24" t="n">
        <v>25100</v>
      </c>
      <c r="G22" s="25" t="n">
        <f aca="false">F22-C22</f>
        <v>3100</v>
      </c>
      <c r="H22" s="26" t="n">
        <f aca="false">IF(C22=0,"",G22/C22)</f>
        <v>0.140909090909091</v>
      </c>
    </row>
    <row r="23" customFormat="false" ht="15" hidden="false" customHeight="false" outlineLevel="0" collapsed="false">
      <c r="A23" s="23" t="s">
        <v>104</v>
      </c>
      <c r="B23" s="24" t="n">
        <v>1650</v>
      </c>
      <c r="C23" s="24" t="n">
        <v>1700</v>
      </c>
      <c r="D23" s="24" t="n">
        <v>1700</v>
      </c>
      <c r="E23" s="25" t="n">
        <f aca="false">IF(Assumptions!$B$9&gt;0,D23/Assumptions!$B$9*12,0)</f>
        <v>2550</v>
      </c>
      <c r="F23" s="24" t="n">
        <v>1800</v>
      </c>
      <c r="G23" s="25" t="n">
        <f aca="false">F23-C23</f>
        <v>100</v>
      </c>
      <c r="H23" s="26" t="n">
        <f aca="false">IF(C23=0,"",G23/C23)</f>
        <v>0.0588235294117647</v>
      </c>
    </row>
    <row r="24" customFormat="false" ht="15" hidden="false" customHeight="false" outlineLevel="0" collapsed="false">
      <c r="A24" s="23" t="s">
        <v>105</v>
      </c>
      <c r="B24" s="24" t="n">
        <v>420</v>
      </c>
      <c r="C24" s="24" t="n">
        <v>450</v>
      </c>
      <c r="D24" s="24" t="n">
        <v>450</v>
      </c>
      <c r="E24" s="25" t="n">
        <f aca="false">IF(Assumptions!$B$9&gt;0,D24/Assumptions!$B$9*12,0)</f>
        <v>675</v>
      </c>
      <c r="F24" s="24" t="n">
        <v>475</v>
      </c>
      <c r="G24" s="25" t="n">
        <f aca="false">F24-C24</f>
        <v>25</v>
      </c>
      <c r="H24" s="26" t="n">
        <f aca="false">IF(C24=0,"",G24/C24)</f>
        <v>0.0555555555555556</v>
      </c>
    </row>
    <row r="25" customFormat="false" ht="15" hidden="false" customHeight="false" outlineLevel="0" collapsed="false">
      <c r="A25" s="31" t="s">
        <v>106</v>
      </c>
      <c r="B25" s="32" t="n">
        <f aca="false">SUM(B26:B27)</f>
        <v>8400</v>
      </c>
      <c r="C25" s="32" t="n">
        <f aca="false">SUM(C26:C27)</f>
        <v>8500</v>
      </c>
      <c r="D25" s="32" t="n">
        <f aca="false">SUM(D26:D27)</f>
        <v>5670</v>
      </c>
      <c r="E25" s="25" t="n">
        <f aca="false">IF(Assumptions!$B$9&gt;0,D25/Assumptions!$B$9*12,0)</f>
        <v>8505</v>
      </c>
      <c r="F25" s="32" t="n">
        <f aca="false">SUM(F26:F27)</f>
        <v>9000</v>
      </c>
      <c r="G25" s="25" t="n">
        <f aca="false">F25-C25</f>
        <v>500</v>
      </c>
      <c r="H25" s="26" t="n">
        <f aca="false">IF(C25=0,"",G25/C25)</f>
        <v>0.0588235294117647</v>
      </c>
    </row>
    <row r="26" customFormat="false" ht="15" hidden="false" customHeight="false" outlineLevel="0" collapsed="false">
      <c r="A26" s="23" t="s">
        <v>107</v>
      </c>
      <c r="B26" s="24" t="n">
        <v>6300</v>
      </c>
      <c r="C26" s="24" t="n">
        <v>6000</v>
      </c>
      <c r="D26" s="24" t="n">
        <v>4870</v>
      </c>
      <c r="E26" s="25" t="n">
        <f aca="false">IF(Assumptions!$B$9&gt;0,D26/Assumptions!$B$9*12,0)</f>
        <v>7305</v>
      </c>
      <c r="F26" s="24" t="n">
        <v>6500</v>
      </c>
      <c r="G26" s="25" t="n">
        <f aca="false">F26-C26</f>
        <v>500</v>
      </c>
      <c r="H26" s="26" t="n">
        <f aca="false">IF(C26=0,"",G26/C26)</f>
        <v>0.0833333333333333</v>
      </c>
    </row>
    <row r="27" customFormat="false" ht="15" hidden="false" customHeight="false" outlineLevel="0" collapsed="false">
      <c r="A27" s="23" t="s">
        <v>108</v>
      </c>
      <c r="B27" s="24" t="n">
        <v>2100</v>
      </c>
      <c r="C27" s="24" t="n">
        <v>2500</v>
      </c>
      <c r="D27" s="24" t="n">
        <v>800</v>
      </c>
      <c r="E27" s="25" t="n">
        <f aca="false">IF(Assumptions!$B$9&gt;0,D27/Assumptions!$B$9*12,0)</f>
        <v>1200</v>
      </c>
      <c r="F27" s="24" t="n">
        <v>2500</v>
      </c>
      <c r="G27" s="25" t="n">
        <f aca="false">F27-C27</f>
        <v>0</v>
      </c>
      <c r="H27" s="26" t="n">
        <f aca="false">IF(C27=0,"",G27/C27)</f>
        <v>0</v>
      </c>
    </row>
    <row r="28" customFormat="false" ht="15" hidden="false" customHeight="false" outlineLevel="0" collapsed="false">
      <c r="A28" s="31" t="s">
        <v>109</v>
      </c>
      <c r="B28" s="32" t="n">
        <f aca="false">SUM(B29:B30)</f>
        <v>22500</v>
      </c>
      <c r="C28" s="32" t="n">
        <f aca="false">SUM(C29:C30)</f>
        <v>21100</v>
      </c>
      <c r="D28" s="32" t="n">
        <f aca="false">SUM(D29:D30)</f>
        <v>15500</v>
      </c>
      <c r="E28" s="25" t="n">
        <f aca="false">IF(Assumptions!$B$9&gt;0,D28/Assumptions!$B$9*12,0)</f>
        <v>23250</v>
      </c>
      <c r="F28" s="32" t="n">
        <f aca="false">SUM(F29:F30)</f>
        <v>23500</v>
      </c>
      <c r="G28" s="25" t="n">
        <f aca="false">F28-C28</f>
        <v>2400</v>
      </c>
      <c r="H28" s="26" t="n">
        <f aca="false">IF(C28=0,"",G28/C28)</f>
        <v>0.113744075829384</v>
      </c>
    </row>
    <row r="29" customFormat="false" ht="15" hidden="false" customHeight="false" outlineLevel="0" collapsed="false">
      <c r="A29" s="23" t="s">
        <v>110</v>
      </c>
      <c r="B29" s="24" t="n">
        <v>18600</v>
      </c>
      <c r="C29" s="24" t="n">
        <v>18600</v>
      </c>
      <c r="D29" s="24" t="n">
        <v>12400</v>
      </c>
      <c r="E29" s="25" t="n">
        <f aca="false">IF(Assumptions!$B$9&gt;0,D29/Assumptions!$B$9*12,0)</f>
        <v>18600</v>
      </c>
      <c r="F29" s="24" t="n">
        <v>19500</v>
      </c>
      <c r="G29" s="25" t="n">
        <f aca="false">F29-C29</f>
        <v>900</v>
      </c>
      <c r="H29" s="26" t="n">
        <f aca="false">IF(C29=0,"",G29/C29)</f>
        <v>0.0483870967741936</v>
      </c>
    </row>
    <row r="30" customFormat="false" ht="15" hidden="false" customHeight="false" outlineLevel="0" collapsed="false">
      <c r="A30" s="23" t="s">
        <v>111</v>
      </c>
      <c r="B30" s="24" t="n">
        <v>3900</v>
      </c>
      <c r="C30" s="24" t="n">
        <v>2500</v>
      </c>
      <c r="D30" s="24" t="n">
        <v>3100</v>
      </c>
      <c r="E30" s="25" t="n">
        <f aca="false">IF(Assumptions!$B$9&gt;0,D30/Assumptions!$B$9*12,0)</f>
        <v>4650</v>
      </c>
      <c r="F30" s="24" t="n">
        <v>4000</v>
      </c>
      <c r="G30" s="25" t="n">
        <f aca="false">F30-C30</f>
        <v>1500</v>
      </c>
      <c r="H30" s="26" t="n">
        <f aca="false">IF(C30=0,"",G30/C30)</f>
        <v>0.6</v>
      </c>
    </row>
    <row r="31" customFormat="false" ht="15" hidden="false" customHeight="false" outlineLevel="0" collapsed="false">
      <c r="A31" s="31" t="s">
        <v>112</v>
      </c>
      <c r="B31" s="32" t="n">
        <f aca="false">SUM(B32:B34)</f>
        <v>7560</v>
      </c>
      <c r="C31" s="32" t="n">
        <f aca="false">SUM(C32:C34)</f>
        <v>7160</v>
      </c>
      <c r="D31" s="32" t="n">
        <f aca="false">SUM(D32:D34)</f>
        <v>5940</v>
      </c>
      <c r="E31" s="25" t="n">
        <f aca="false">IF(Assumptions!$B$9&gt;0,D31/Assumptions!$B$9*12,0)</f>
        <v>8910</v>
      </c>
      <c r="F31" s="32" t="n">
        <f aca="false">SUM(F32:F34)</f>
        <v>8000</v>
      </c>
      <c r="G31" s="25" t="n">
        <f aca="false">F31-C31</f>
        <v>840</v>
      </c>
      <c r="H31" s="26" t="n">
        <f aca="false">IF(C31=0,"",G31/C31)</f>
        <v>0.11731843575419</v>
      </c>
    </row>
    <row r="32" customFormat="false" ht="15" hidden="false" customHeight="false" outlineLevel="0" collapsed="false">
      <c r="A32" s="23" t="s">
        <v>113</v>
      </c>
      <c r="B32" s="24" t="n">
        <v>5200</v>
      </c>
      <c r="C32" s="24" t="n">
        <v>5200</v>
      </c>
      <c r="D32" s="24" t="n">
        <v>3900</v>
      </c>
      <c r="E32" s="25" t="n">
        <f aca="false">IF(Assumptions!$B$9&gt;0,D32/Assumptions!$B$9*12,0)</f>
        <v>5850</v>
      </c>
      <c r="F32" s="24" t="n">
        <v>5500</v>
      </c>
      <c r="G32" s="25" t="n">
        <f aca="false">F32-C32</f>
        <v>300</v>
      </c>
      <c r="H32" s="26" t="n">
        <f aca="false">IF(C32=0,"",G32/C32)</f>
        <v>0.0576923076923077</v>
      </c>
    </row>
    <row r="33" customFormat="false" ht="15" hidden="false" customHeight="false" outlineLevel="0" collapsed="false">
      <c r="A33" s="23" t="s">
        <v>114</v>
      </c>
      <c r="B33" s="24" t="n">
        <v>960</v>
      </c>
      <c r="C33" s="24" t="n">
        <v>960</v>
      </c>
      <c r="D33" s="24" t="n">
        <v>640</v>
      </c>
      <c r="E33" s="25" t="n">
        <f aca="false">IF(Assumptions!$B$9&gt;0,D33/Assumptions!$B$9*12,0)</f>
        <v>960</v>
      </c>
      <c r="F33" s="24" t="n">
        <v>1000</v>
      </c>
      <c r="G33" s="25" t="n">
        <f aca="false">F33-C33</f>
        <v>40</v>
      </c>
      <c r="H33" s="26" t="n">
        <f aca="false">IF(C33=0,"",G33/C33)</f>
        <v>0.0416666666666667</v>
      </c>
    </row>
    <row r="34" customFormat="false" ht="15" hidden="false" customHeight="false" outlineLevel="0" collapsed="false">
      <c r="A34" s="23" t="s">
        <v>115</v>
      </c>
      <c r="B34" s="24" t="n">
        <v>1400</v>
      </c>
      <c r="C34" s="24" t="n">
        <v>1000</v>
      </c>
      <c r="D34" s="24" t="n">
        <v>1400</v>
      </c>
      <c r="E34" s="25" t="n">
        <f aca="false">IF(Assumptions!$B$9&gt;0,D34/Assumptions!$B$9*12,0)</f>
        <v>2100</v>
      </c>
      <c r="F34" s="24" t="n">
        <v>1500</v>
      </c>
      <c r="G34" s="25" t="n">
        <f aca="false">F34-C34</f>
        <v>500</v>
      </c>
      <c r="H34" s="26" t="n">
        <f aca="false">IF(C34=0,"",G34/C34)</f>
        <v>0.5</v>
      </c>
    </row>
    <row r="35" customFormat="false" ht="15" hidden="false" customHeight="false" outlineLevel="0" collapsed="false">
      <c r="A35" s="31" t="s">
        <v>116</v>
      </c>
      <c r="B35" s="32" t="n">
        <f aca="false">SUM(B36:B40)</f>
        <v>16225</v>
      </c>
      <c r="C35" s="32" t="n">
        <f aca="false">SUM(C36:C40)</f>
        <v>16475</v>
      </c>
      <c r="D35" s="32" t="n">
        <f aca="false">SUM(D36:D40)</f>
        <v>11375</v>
      </c>
      <c r="E35" s="25" t="n">
        <f aca="false">IF(Assumptions!$B$9&gt;0,D35/Assumptions!$B$9*12,0)</f>
        <v>17062.5</v>
      </c>
      <c r="F35" s="32" t="n">
        <f aca="false">SUM(F36:F40)</f>
        <v>17775</v>
      </c>
      <c r="G35" s="25" t="n">
        <f aca="false">F35-C35</f>
        <v>1300</v>
      </c>
      <c r="H35" s="26" t="n">
        <f aca="false">IF(C35=0,"",G35/C35)</f>
        <v>0.078907435508346</v>
      </c>
    </row>
    <row r="36" customFormat="false" ht="15" hidden="false" customHeight="false" outlineLevel="0" collapsed="false">
      <c r="A36" s="23" t="s">
        <v>117</v>
      </c>
      <c r="B36" s="24" t="n">
        <v>12000</v>
      </c>
      <c r="C36" s="24" t="n">
        <v>12000</v>
      </c>
      <c r="D36" s="24" t="n">
        <v>8000</v>
      </c>
      <c r="E36" s="25" t="n">
        <f aca="false">IF(Assumptions!$B$9&gt;0,D36/Assumptions!$B$9*12,0)</f>
        <v>12000</v>
      </c>
      <c r="F36" s="24" t="n">
        <v>12000</v>
      </c>
      <c r="G36" s="25" t="n">
        <f aca="false">F36-C36</f>
        <v>0</v>
      </c>
      <c r="H36" s="26" t="n">
        <f aca="false">IF(C36=0,"",G36/C36)</f>
        <v>0</v>
      </c>
    </row>
    <row r="37" customFormat="false" ht="15" hidden="false" customHeight="false" outlineLevel="0" collapsed="false">
      <c r="A37" s="23" t="s">
        <v>118</v>
      </c>
      <c r="B37" s="24" t="n">
        <v>2800</v>
      </c>
      <c r="C37" s="24" t="n">
        <v>2800</v>
      </c>
      <c r="D37" s="24" t="n">
        <v>2800</v>
      </c>
      <c r="E37" s="25" t="n">
        <f aca="false">IF(Assumptions!$B$9&gt;0,D37/Assumptions!$B$9*12,0)</f>
        <v>4200</v>
      </c>
      <c r="F37" s="24" t="n">
        <v>2900</v>
      </c>
      <c r="G37" s="25" t="n">
        <f aca="false">F37-C37</f>
        <v>100</v>
      </c>
      <c r="H37" s="26" t="n">
        <f aca="false">IF(C37=0,"",G37/C37)</f>
        <v>0.0357142857142857</v>
      </c>
    </row>
    <row r="38" customFormat="false" ht="15" hidden="false" customHeight="false" outlineLevel="0" collapsed="false">
      <c r="A38" s="23" t="s">
        <v>119</v>
      </c>
      <c r="B38" s="24" t="n">
        <v>1250</v>
      </c>
      <c r="C38" s="24" t="n">
        <v>1500</v>
      </c>
      <c r="D38" s="24" t="n">
        <v>400</v>
      </c>
      <c r="E38" s="25" t="n">
        <f aca="false">IF(Assumptions!$B$9&gt;0,D38/Assumptions!$B$9*12,0)</f>
        <v>600</v>
      </c>
      <c r="F38" s="24" t="n">
        <v>1500</v>
      </c>
      <c r="G38" s="25" t="n">
        <f aca="false">F38-C38</f>
        <v>0</v>
      </c>
      <c r="H38" s="26" t="n">
        <f aca="false">IF(C38=0,"",G38/C38)</f>
        <v>0</v>
      </c>
    </row>
    <row r="39" customFormat="false" ht="15" hidden="false" customHeight="false" outlineLevel="0" collapsed="false">
      <c r="A39" s="23" t="s">
        <v>120</v>
      </c>
      <c r="B39" s="24" t="n">
        <v>0</v>
      </c>
      <c r="C39" s="24" t="n">
        <v>0</v>
      </c>
      <c r="D39" s="24" t="n">
        <v>0</v>
      </c>
      <c r="E39" s="25" t="n">
        <f aca="false">IF(Assumptions!$B$9&gt;0,D39/Assumptions!$B$9*12,0)</f>
        <v>0</v>
      </c>
      <c r="F39" s="24" t="n">
        <v>1200</v>
      </c>
      <c r="G39" s="25" t="n">
        <f aca="false">F39-C39</f>
        <v>1200</v>
      </c>
      <c r="H39" s="26" t="str">
        <f aca="false">IF(C39=0,"",G39/C39)</f>
        <v/>
      </c>
    </row>
    <row r="40" customFormat="false" ht="15" hidden="false" customHeight="false" outlineLevel="0" collapsed="false">
      <c r="A40" s="23" t="s">
        <v>121</v>
      </c>
      <c r="B40" s="24" t="n">
        <v>175</v>
      </c>
      <c r="C40" s="24" t="n">
        <v>175</v>
      </c>
      <c r="D40" s="24" t="n">
        <v>175</v>
      </c>
      <c r="E40" s="25" t="n">
        <f aca="false">IF(Assumptions!$B$9&gt;0,D40/Assumptions!$B$9*12,0)</f>
        <v>262.5</v>
      </c>
      <c r="F40" s="24" t="n">
        <v>175</v>
      </c>
      <c r="G40" s="25" t="n">
        <f aca="false">F40-C40</f>
        <v>0</v>
      </c>
      <c r="H40" s="26" t="n">
        <f aca="false">IF(C40=0,"",G40/C40)</f>
        <v>0</v>
      </c>
    </row>
    <row r="41" customFormat="false" ht="15" hidden="false" customHeight="false" outlineLevel="0" collapsed="false">
      <c r="A41" s="31" t="s">
        <v>122</v>
      </c>
      <c r="B41" s="32" t="n">
        <f aca="false">SUM(B42:B43)</f>
        <v>270</v>
      </c>
      <c r="C41" s="32" t="n">
        <f aca="false">SUM(C42:C43)</f>
        <v>310</v>
      </c>
      <c r="D41" s="32" t="n">
        <f aca="false">SUM(D42:D43)</f>
        <v>60</v>
      </c>
      <c r="E41" s="25" t="n">
        <f aca="false">IF(Assumptions!$B$9&gt;0,D41/Assumptions!$B$9*12,0)</f>
        <v>90</v>
      </c>
      <c r="F41" s="32" t="n">
        <f aca="false">SUM(F42:F43)</f>
        <v>360</v>
      </c>
      <c r="G41" s="25" t="n">
        <f aca="false">F41-C41</f>
        <v>50</v>
      </c>
      <c r="H41" s="26" t="n">
        <f aca="false">IF(C41=0,"",G41/C41)</f>
        <v>0.161290322580645</v>
      </c>
    </row>
    <row r="42" customFormat="false" ht="15" hidden="false" customHeight="false" outlineLevel="0" collapsed="false">
      <c r="A42" s="23" t="s">
        <v>123</v>
      </c>
      <c r="B42" s="24" t="n">
        <v>210</v>
      </c>
      <c r="C42" s="24" t="n">
        <v>250</v>
      </c>
      <c r="D42" s="24" t="n">
        <v>0</v>
      </c>
      <c r="E42" s="25" t="n">
        <f aca="false">IF(Assumptions!$B$9&gt;0,D42/Assumptions!$B$9*12,0)</f>
        <v>0</v>
      </c>
      <c r="F42" s="24" t="n">
        <v>300</v>
      </c>
      <c r="G42" s="25" t="n">
        <f aca="false">F42-C42</f>
        <v>50</v>
      </c>
      <c r="H42" s="26" t="n">
        <f aca="false">IF(C42=0,"",G42/C42)</f>
        <v>0.2</v>
      </c>
    </row>
    <row r="43" customFormat="false" ht="15" hidden="false" customHeight="false" outlineLevel="0" collapsed="false">
      <c r="A43" s="23" t="s">
        <v>124</v>
      </c>
      <c r="B43" s="24" t="n">
        <v>60</v>
      </c>
      <c r="C43" s="24" t="n">
        <v>60</v>
      </c>
      <c r="D43" s="24" t="n">
        <v>60</v>
      </c>
      <c r="E43" s="25" t="n">
        <f aca="false">IF(Assumptions!$B$9&gt;0,D43/Assumptions!$B$9*12,0)</f>
        <v>90</v>
      </c>
      <c r="F43" s="24" t="n">
        <v>60</v>
      </c>
      <c r="G43" s="25" t="n">
        <f aca="false">F43-C43</f>
        <v>0</v>
      </c>
      <c r="H43" s="26" t="n">
        <f aca="false">IF(C43=0,"",G43/C43)</f>
        <v>0</v>
      </c>
    </row>
    <row r="44" customFormat="false" ht="15" hidden="false" customHeight="false" outlineLevel="0" collapsed="false">
      <c r="A44" s="31" t="s">
        <v>125</v>
      </c>
      <c r="B44" s="24" t="n">
        <v>24000</v>
      </c>
      <c r="C44" s="24" t="n">
        <v>25000</v>
      </c>
      <c r="D44" s="24" t="n">
        <v>16667</v>
      </c>
      <c r="E44" s="25" t="n">
        <f aca="false">IF(Assumptions!$B$9&gt;0,D44/Assumptions!$B$9*12,0)</f>
        <v>25000.5</v>
      </c>
      <c r="F44" s="33" t="n">
        <f aca="false">'Reserve Contribution'!$C$6</f>
        <v>29459.3073593074</v>
      </c>
      <c r="G44" s="25" t="n">
        <f aca="false">F44-C44</f>
        <v>4459.30735930736</v>
      </c>
      <c r="H44" s="26" t="n">
        <f aca="false">IF(C44=0,"",G44/C44)</f>
        <v>0.178372294372294</v>
      </c>
    </row>
    <row r="45" customFormat="false" ht="15" hidden="false" customHeight="false" outlineLevel="0" collapsed="false">
      <c r="A45" s="31" t="s">
        <v>126</v>
      </c>
      <c r="B45" s="24" t="n">
        <v>0</v>
      </c>
      <c r="C45" s="24" t="n">
        <v>3000</v>
      </c>
      <c r="D45" s="24" t="n">
        <v>0</v>
      </c>
      <c r="E45" s="25" t="n">
        <f aca="false">IF(Assumptions!$B$9&gt;0,D45/Assumptions!$B$9*12,0)</f>
        <v>0</v>
      </c>
      <c r="F45" s="25" t="n">
        <f aca="false">ROUND(Assumptions!$B$10*(F11+F16+F21+F25+F28+F31+F35+F41),0)</f>
        <v>3491</v>
      </c>
      <c r="G45" s="25" t="n">
        <f aca="false">F45-C45</f>
        <v>491</v>
      </c>
      <c r="H45" s="26" t="n">
        <f aca="false">IF(C45=0,"",G45/C45)</f>
        <v>0.163666666666667</v>
      </c>
    </row>
    <row r="46" customFormat="false" ht="15" hidden="false" customHeight="false" outlineLevel="0" collapsed="false">
      <c r="A46" s="27" t="s">
        <v>127</v>
      </c>
      <c r="B46" s="28" t="n">
        <f aca="false">B11+B16+B21+B25+B28+B31+B35+B41+B44+B45</f>
        <v>130693</v>
      </c>
      <c r="C46" s="28" t="n">
        <f aca="false">C11+C16+C21+C25+C28+C31+C35+C41+C44+C45</f>
        <v>132903</v>
      </c>
      <c r="D46" s="28" t="n">
        <f aca="false">D11+D16+D21+D25+D28+D31+D35+D41+D44+D45</f>
        <v>99844</v>
      </c>
      <c r="E46" s="29" t="n">
        <f aca="false">IF(Assumptions!$B$9&gt;0,D46/Assumptions!$B$9*12,0)</f>
        <v>149766</v>
      </c>
      <c r="F46" s="28" t="n">
        <f aca="false">F11+F16+F21+F25+F28+F31+F35+F41+F44+F45</f>
        <v>149328.307359307</v>
      </c>
      <c r="G46" s="29" t="n">
        <f aca="false">F46-C46</f>
        <v>16425.3073593074</v>
      </c>
      <c r="H46" s="30" t="n">
        <f aca="false">IF(C46=0,"",G46/C46)</f>
        <v>0.123588687684306</v>
      </c>
    </row>
    <row r="47" customFormat="false" ht="15" hidden="false" customHeight="false" outlineLevel="0" collapsed="false">
      <c r="A47" s="27" t="s">
        <v>128</v>
      </c>
      <c r="B47" s="28" t="n">
        <f aca="false">B9-B46</f>
        <v>7977</v>
      </c>
      <c r="C47" s="28" t="n">
        <f aca="false">C9-C46</f>
        <v>9797</v>
      </c>
      <c r="D47" s="28" t="n">
        <f aca="false">D9-D46</f>
        <v>-3754</v>
      </c>
      <c r="E47" s="28" t="n">
        <f aca="false">E9-E46</f>
        <v>-5631</v>
      </c>
      <c r="F47" s="28" t="n">
        <f aca="false">F9-F46</f>
        <v>0</v>
      </c>
      <c r="G47" s="28" t="n">
        <f aca="false">F47-C47</f>
        <v>-9797</v>
      </c>
      <c r="H47" s="34"/>
    </row>
    <row r="49" customFormat="false" ht="15" hidden="false" customHeight="false" outlineLevel="0" collapsed="false">
      <c r="A49" s="2" t="s">
        <v>129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9" topLeftCell="A10"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3" min="2" style="0" width="14"/>
    <col collapsed="false" customWidth="true" hidden="false" outlineLevel="0" max="7" min="4" style="0" width="18"/>
    <col collapsed="false" customWidth="true" hidden="false" outlineLevel="0" max="8" min="8" style="0" width="14"/>
  </cols>
  <sheetData>
    <row r="1" customFormat="false" ht="17.35" hidden="false" customHeight="false" outlineLevel="0" collapsed="false">
      <c r="A1" s="1" t="s">
        <v>130</v>
      </c>
    </row>
    <row r="2" customFormat="false" ht="15" hidden="false" customHeight="false" outlineLevel="0" collapsed="false">
      <c r="A2" s="2" t="s">
        <v>131</v>
      </c>
    </row>
    <row r="4" customFormat="false" ht="23.85" hidden="false" customHeight="false" outlineLevel="0" collapsed="false">
      <c r="A4" s="31" t="s">
        <v>132</v>
      </c>
      <c r="B4" s="9" t="s">
        <v>133</v>
      </c>
    </row>
    <row r="5" customFormat="false" ht="30" hidden="false" customHeight="true" outlineLevel="0" collapsed="false">
      <c r="A5" s="35" t="s">
        <v>134</v>
      </c>
      <c r="B5" s="24"/>
    </row>
    <row r="6" customFormat="false" ht="15" hidden="false" customHeight="false" outlineLevel="0" collapsed="false">
      <c r="A6" s="27" t="s">
        <v>135</v>
      </c>
      <c r="B6" s="25" t="n">
        <f aca="false">F50</f>
        <v>29459.3073593074</v>
      </c>
      <c r="C6" s="28" t="n">
        <f aca="false">IF(B5="",B6,B5)</f>
        <v>29459.3073593074</v>
      </c>
      <c r="D6" s="2" t="s">
        <v>136</v>
      </c>
    </row>
    <row r="7" customFormat="false" ht="15" hidden="false" customHeight="false" outlineLevel="0" collapsed="false">
      <c r="A7" s="31" t="s">
        <v>137</v>
      </c>
      <c r="B7" s="26" t="n">
        <f aca="false">H50</f>
        <v>0.870033575825406</v>
      </c>
    </row>
    <row r="8" customFormat="false" ht="15" hidden="false" customHeight="false" outlineLevel="0" collapsed="false">
      <c r="A8" s="31" t="s">
        <v>138</v>
      </c>
      <c r="B8" s="25" t="n">
        <f aca="false">Assumptions!$B$14-E50</f>
        <v>0</v>
      </c>
      <c r="C8" s="2" t="s">
        <v>139</v>
      </c>
    </row>
    <row r="9" customFormat="false" ht="30" hidden="false" customHeight="true" outlineLevel="0" collapsed="false">
      <c r="A9" s="20" t="s">
        <v>140</v>
      </c>
      <c r="B9" s="20" t="s">
        <v>141</v>
      </c>
      <c r="C9" s="20" t="s">
        <v>142</v>
      </c>
      <c r="D9" s="20" t="s">
        <v>143</v>
      </c>
      <c r="E9" s="20" t="s">
        <v>144</v>
      </c>
      <c r="F9" s="20" t="s">
        <v>145</v>
      </c>
      <c r="G9" s="20" t="s">
        <v>146</v>
      </c>
      <c r="H9" s="20" t="s">
        <v>147</v>
      </c>
    </row>
    <row r="10" customFormat="false" ht="15" hidden="false" customHeight="false" outlineLevel="0" collapsed="false">
      <c r="A10" s="9" t="s">
        <v>148</v>
      </c>
      <c r="B10" s="36" t="n">
        <v>25</v>
      </c>
      <c r="C10" s="36" t="n">
        <v>9</v>
      </c>
      <c r="D10" s="24" t="n">
        <v>210000</v>
      </c>
      <c r="E10" s="24" t="n">
        <v>118000</v>
      </c>
      <c r="F10" s="25" t="n">
        <f aca="false">IF(D10="","",IF(C10&lt;=0,MAX(D10-E10,0),MAX(D10-E10,0)/C10))</f>
        <v>10222.2222222222</v>
      </c>
      <c r="G10" s="25" t="n">
        <f aca="false">IF(OR(D10="",B10=""),"",IF(B10&lt;=0,D10,D10*MAX(B10-C10,0)/B10))</f>
        <v>134400</v>
      </c>
      <c r="H10" s="26" t="n">
        <f aca="false">IF(OR(G10="",G10=0),"",E10/G10)</f>
        <v>0.877976190476191</v>
      </c>
    </row>
    <row r="11" customFormat="false" ht="15" hidden="false" customHeight="false" outlineLevel="0" collapsed="false">
      <c r="A11" s="9" t="s">
        <v>149</v>
      </c>
      <c r="B11" s="36" t="n">
        <v>5</v>
      </c>
      <c r="C11" s="36" t="n">
        <v>2</v>
      </c>
      <c r="D11" s="24" t="n">
        <v>9500</v>
      </c>
      <c r="E11" s="24" t="n">
        <v>6500</v>
      </c>
      <c r="F11" s="25" t="n">
        <f aca="false">IF(D11="","",IF(C11&lt;=0,MAX(D11-E11,0),MAX(D11-E11,0)/C11))</f>
        <v>1500</v>
      </c>
      <c r="G11" s="25" t="n">
        <f aca="false">IF(OR(D11="",B11=""),"",IF(B11&lt;=0,D11,D11*MAX(B11-C11,0)/B11))</f>
        <v>5700</v>
      </c>
      <c r="H11" s="26" t="n">
        <f aca="false">IF(OR(G11="",G11=0),"",E11/G11)</f>
        <v>1.14035087719298</v>
      </c>
    </row>
    <row r="12" customFormat="false" ht="15" hidden="false" customHeight="false" outlineLevel="0" collapsed="false">
      <c r="A12" s="9" t="s">
        <v>150</v>
      </c>
      <c r="B12" s="36" t="n">
        <v>20</v>
      </c>
      <c r="C12" s="36" t="n">
        <v>11</v>
      </c>
      <c r="D12" s="24" t="n">
        <v>68000</v>
      </c>
      <c r="E12" s="24" t="n">
        <v>30000</v>
      </c>
      <c r="F12" s="25" t="n">
        <f aca="false">IF(D12="","",IF(C12&lt;=0,MAX(D12-E12,0),MAX(D12-E12,0)/C12))</f>
        <v>3454.54545454545</v>
      </c>
      <c r="G12" s="25" t="n">
        <f aca="false">IF(OR(D12="",B12=""),"",IF(B12&lt;=0,D12,D12*MAX(B12-C12,0)/B12))</f>
        <v>30600</v>
      </c>
      <c r="H12" s="26" t="n">
        <f aca="false">IF(OR(G12="",G12=0),"",E12/G12)</f>
        <v>0.980392156862745</v>
      </c>
    </row>
    <row r="13" customFormat="false" ht="15" hidden="false" customHeight="false" outlineLevel="0" collapsed="false">
      <c r="A13" s="9" t="s">
        <v>151</v>
      </c>
      <c r="B13" s="36" t="n">
        <v>8</v>
      </c>
      <c r="C13" s="36" t="n">
        <v>3</v>
      </c>
      <c r="D13" s="24" t="n">
        <v>46000</v>
      </c>
      <c r="E13" s="24" t="n">
        <v>26500</v>
      </c>
      <c r="F13" s="25" t="n">
        <f aca="false">IF(D13="","",IF(C13&lt;=0,MAX(D13-E13,0),MAX(D13-E13,0)/C13))</f>
        <v>6500</v>
      </c>
      <c r="G13" s="25" t="n">
        <f aca="false">IF(OR(D13="",B13=""),"",IF(B13&lt;=0,D13,D13*MAX(B13-C13,0)/B13))</f>
        <v>28750</v>
      </c>
      <c r="H13" s="26" t="n">
        <f aca="false">IF(OR(G13="",G13=0),"",E13/G13)</f>
        <v>0.921739130434783</v>
      </c>
    </row>
    <row r="14" customFormat="false" ht="15" hidden="false" customHeight="false" outlineLevel="0" collapsed="false">
      <c r="A14" s="9" t="s">
        <v>152</v>
      </c>
      <c r="B14" s="36" t="n">
        <v>15</v>
      </c>
      <c r="C14" s="36" t="n">
        <v>6</v>
      </c>
      <c r="D14" s="24" t="n">
        <v>18500</v>
      </c>
      <c r="E14" s="24" t="n">
        <v>8100</v>
      </c>
      <c r="F14" s="25" t="n">
        <f aca="false">IF(D14="","",IF(C14&lt;=0,MAX(D14-E14,0),MAX(D14-E14,0)/C14))</f>
        <v>1733.33333333333</v>
      </c>
      <c r="G14" s="25" t="n">
        <f aca="false">IF(OR(D14="",B14=""),"",IF(B14&lt;=0,D14,D14*MAX(B14-C14,0)/B14))</f>
        <v>11100</v>
      </c>
      <c r="H14" s="26" t="n">
        <f aca="false">IF(OR(G14="",G14=0),"",E14/G14)</f>
        <v>0.72972972972973</v>
      </c>
    </row>
    <row r="15" customFormat="false" ht="15" hidden="false" customHeight="false" outlineLevel="0" collapsed="false">
      <c r="A15" s="9" t="s">
        <v>153</v>
      </c>
      <c r="B15" s="36" t="n">
        <v>12</v>
      </c>
      <c r="C15" s="36" t="n">
        <v>4</v>
      </c>
      <c r="D15" s="24" t="n">
        <v>31000</v>
      </c>
      <c r="E15" s="24" t="n">
        <v>12000</v>
      </c>
      <c r="F15" s="25" t="n">
        <f aca="false">IF(D15="","",IF(C15&lt;=0,MAX(D15-E15,0),MAX(D15-E15,0)/C15))</f>
        <v>4750</v>
      </c>
      <c r="G15" s="25" t="n">
        <f aca="false">IF(OR(D15="",B15=""),"",IF(B15&lt;=0,D15,D15*MAX(B15-C15,0)/B15))</f>
        <v>20666.6666666667</v>
      </c>
      <c r="H15" s="26" t="n">
        <f aca="false">IF(OR(G15="",G15=0),"",E15/G15)</f>
        <v>0.580645161290323</v>
      </c>
    </row>
    <row r="16" customFormat="false" ht="15" hidden="false" customHeight="false" outlineLevel="0" collapsed="false">
      <c r="A16" s="9" t="s">
        <v>154</v>
      </c>
      <c r="B16" s="36" t="n">
        <v>15</v>
      </c>
      <c r="C16" s="36" t="n">
        <v>9</v>
      </c>
      <c r="D16" s="24" t="n">
        <v>12000</v>
      </c>
      <c r="E16" s="24" t="n">
        <v>3200</v>
      </c>
      <c r="F16" s="25" t="n">
        <f aca="false">IF(D16="","",IF(C16&lt;=0,MAX(D16-E16,0),MAX(D16-E16,0)/C16))</f>
        <v>977.777777777778</v>
      </c>
      <c r="G16" s="25" t="n">
        <f aca="false">IF(OR(D16="",B16=""),"",IF(B16&lt;=0,D16,D16*MAX(B16-C16,0)/B16))</f>
        <v>4800</v>
      </c>
      <c r="H16" s="26" t="n">
        <f aca="false">IF(OR(G16="",G16=0),"",E16/G16)</f>
        <v>0.666666666666667</v>
      </c>
    </row>
    <row r="17" customFormat="false" ht="15" hidden="false" customHeight="false" outlineLevel="0" collapsed="false">
      <c r="A17" s="9" t="s">
        <v>155</v>
      </c>
      <c r="B17" s="36" t="n">
        <v>20</v>
      </c>
      <c r="C17" s="36" t="n">
        <v>14</v>
      </c>
      <c r="D17" s="24" t="n">
        <v>7500</v>
      </c>
      <c r="E17" s="24" t="n">
        <v>3000</v>
      </c>
      <c r="F17" s="25" t="n">
        <f aca="false">IF(D17="","",IF(C17&lt;=0,MAX(D17-E17,0),MAX(D17-E17,0)/C17))</f>
        <v>321.428571428571</v>
      </c>
      <c r="G17" s="25" t="n">
        <f aca="false">IF(OR(D17="",B17=""),"",IF(B17&lt;=0,D17,D17*MAX(B17-C17,0)/B17))</f>
        <v>2250</v>
      </c>
      <c r="H17" s="26" t="n">
        <f aca="false">IF(OR(G17="",G17=0),"",E17/G17)</f>
        <v>1.33333333333333</v>
      </c>
    </row>
    <row r="18" customFormat="false" ht="15" hidden="false" customHeight="false" outlineLevel="0" collapsed="false">
      <c r="A18" s="19"/>
      <c r="B18" s="36"/>
      <c r="C18" s="36"/>
      <c r="D18" s="24"/>
      <c r="E18" s="24"/>
      <c r="F18" s="25" t="str">
        <f aca="false">IF(D18="","",IF(C18&lt;=0,MAX(D18-E18,0),MAX(D18-E18,0)/C18))</f>
        <v/>
      </c>
      <c r="G18" s="25" t="str">
        <f aca="false">IF(OR(D18="",B18=""),"",IF(B18&lt;=0,D18,D18*MAX(B18-C18,0)/B18))</f>
        <v/>
      </c>
      <c r="H18" s="26" t="str">
        <f aca="false">IF(OR(G18="",G18=0),"",E18/G18)</f>
        <v/>
      </c>
    </row>
    <row r="19" customFormat="false" ht="15" hidden="false" customHeight="false" outlineLevel="0" collapsed="false">
      <c r="A19" s="19"/>
      <c r="B19" s="36"/>
      <c r="C19" s="36"/>
      <c r="D19" s="24"/>
      <c r="E19" s="24"/>
      <c r="F19" s="25" t="str">
        <f aca="false">IF(D19="","",IF(C19&lt;=0,MAX(D19-E19,0),MAX(D19-E19,0)/C19))</f>
        <v/>
      </c>
      <c r="G19" s="25" t="str">
        <f aca="false">IF(OR(D19="",B19=""),"",IF(B19&lt;=0,D19,D19*MAX(B19-C19,0)/B19))</f>
        <v/>
      </c>
      <c r="H19" s="26" t="str">
        <f aca="false">IF(OR(G19="",G19=0),"",E19/G19)</f>
        <v/>
      </c>
    </row>
    <row r="20" customFormat="false" ht="15" hidden="false" customHeight="false" outlineLevel="0" collapsed="false">
      <c r="A20" s="19"/>
      <c r="B20" s="36"/>
      <c r="C20" s="36"/>
      <c r="D20" s="24"/>
      <c r="E20" s="24"/>
      <c r="F20" s="25" t="str">
        <f aca="false">IF(D20="","",IF(C20&lt;=0,MAX(D20-E20,0),MAX(D20-E20,0)/C20))</f>
        <v/>
      </c>
      <c r="G20" s="25" t="str">
        <f aca="false">IF(OR(D20="",B20=""),"",IF(B20&lt;=0,D20,D20*MAX(B20-C20,0)/B20))</f>
        <v/>
      </c>
      <c r="H20" s="26" t="str">
        <f aca="false">IF(OR(G20="",G20=0),"",E20/G20)</f>
        <v/>
      </c>
    </row>
    <row r="21" customFormat="false" ht="15" hidden="false" customHeight="false" outlineLevel="0" collapsed="false">
      <c r="A21" s="19"/>
      <c r="B21" s="36"/>
      <c r="C21" s="36"/>
      <c r="D21" s="24"/>
      <c r="E21" s="24"/>
      <c r="F21" s="25" t="str">
        <f aca="false">IF(D21="","",IF(C21&lt;=0,MAX(D21-E21,0),MAX(D21-E21,0)/C21))</f>
        <v/>
      </c>
      <c r="G21" s="25" t="str">
        <f aca="false">IF(OR(D21="",B21=""),"",IF(B21&lt;=0,D21,D21*MAX(B21-C21,0)/B21))</f>
        <v/>
      </c>
      <c r="H21" s="26" t="str">
        <f aca="false">IF(OR(G21="",G21=0),"",E21/G21)</f>
        <v/>
      </c>
    </row>
    <row r="22" customFormat="false" ht="15" hidden="false" customHeight="false" outlineLevel="0" collapsed="false">
      <c r="A22" s="19"/>
      <c r="B22" s="36"/>
      <c r="C22" s="36"/>
      <c r="D22" s="24"/>
      <c r="E22" s="24"/>
      <c r="F22" s="25" t="str">
        <f aca="false">IF(D22="","",IF(C22&lt;=0,MAX(D22-E22,0),MAX(D22-E22,0)/C22))</f>
        <v/>
      </c>
      <c r="G22" s="25" t="str">
        <f aca="false">IF(OR(D22="",B22=""),"",IF(B22&lt;=0,D22,D22*MAX(B22-C22,0)/B22))</f>
        <v/>
      </c>
      <c r="H22" s="26" t="str">
        <f aca="false">IF(OR(G22="",G22=0),"",E22/G22)</f>
        <v/>
      </c>
    </row>
    <row r="23" customFormat="false" ht="15" hidden="false" customHeight="false" outlineLevel="0" collapsed="false">
      <c r="A23" s="19"/>
      <c r="B23" s="36"/>
      <c r="C23" s="36"/>
      <c r="D23" s="24"/>
      <c r="E23" s="24"/>
      <c r="F23" s="25" t="str">
        <f aca="false">IF(D23="","",IF(C23&lt;=0,MAX(D23-E23,0),MAX(D23-E23,0)/C23))</f>
        <v/>
      </c>
      <c r="G23" s="25" t="str">
        <f aca="false">IF(OR(D23="",B23=""),"",IF(B23&lt;=0,D23,D23*MAX(B23-C23,0)/B23))</f>
        <v/>
      </c>
      <c r="H23" s="26" t="str">
        <f aca="false">IF(OR(G23="",G23=0),"",E23/G23)</f>
        <v/>
      </c>
    </row>
    <row r="24" customFormat="false" ht="15" hidden="false" customHeight="false" outlineLevel="0" collapsed="false">
      <c r="A24" s="19"/>
      <c r="B24" s="36"/>
      <c r="C24" s="36"/>
      <c r="D24" s="24"/>
      <c r="E24" s="24"/>
      <c r="F24" s="25" t="str">
        <f aca="false">IF(D24="","",IF(C24&lt;=0,MAX(D24-E24,0),MAX(D24-E24,0)/C24))</f>
        <v/>
      </c>
      <c r="G24" s="25" t="str">
        <f aca="false">IF(OR(D24="",B24=""),"",IF(B24&lt;=0,D24,D24*MAX(B24-C24,0)/B24))</f>
        <v/>
      </c>
      <c r="H24" s="26" t="str">
        <f aca="false">IF(OR(G24="",G24=0),"",E24/G24)</f>
        <v/>
      </c>
    </row>
    <row r="25" customFormat="false" ht="15" hidden="false" customHeight="false" outlineLevel="0" collapsed="false">
      <c r="A25" s="19"/>
      <c r="B25" s="36"/>
      <c r="C25" s="36"/>
      <c r="D25" s="24"/>
      <c r="E25" s="24"/>
      <c r="F25" s="25" t="str">
        <f aca="false">IF(D25="","",IF(C25&lt;=0,MAX(D25-E25,0),MAX(D25-E25,0)/C25))</f>
        <v/>
      </c>
      <c r="G25" s="25" t="str">
        <f aca="false">IF(OR(D25="",B25=""),"",IF(B25&lt;=0,D25,D25*MAX(B25-C25,0)/B25))</f>
        <v/>
      </c>
      <c r="H25" s="26" t="str">
        <f aca="false">IF(OR(G25="",G25=0),"",E25/G25)</f>
        <v/>
      </c>
    </row>
    <row r="26" customFormat="false" ht="15" hidden="false" customHeight="false" outlineLevel="0" collapsed="false">
      <c r="A26" s="19"/>
      <c r="B26" s="36"/>
      <c r="C26" s="36"/>
      <c r="D26" s="24"/>
      <c r="E26" s="24"/>
      <c r="F26" s="25" t="str">
        <f aca="false">IF(D26="","",IF(C26&lt;=0,MAX(D26-E26,0),MAX(D26-E26,0)/C26))</f>
        <v/>
      </c>
      <c r="G26" s="25" t="str">
        <f aca="false">IF(OR(D26="",B26=""),"",IF(B26&lt;=0,D26,D26*MAX(B26-C26,0)/B26))</f>
        <v/>
      </c>
      <c r="H26" s="26" t="str">
        <f aca="false">IF(OR(G26="",G26=0),"",E26/G26)</f>
        <v/>
      </c>
    </row>
    <row r="27" customFormat="false" ht="15" hidden="false" customHeight="false" outlineLevel="0" collapsed="false">
      <c r="A27" s="19"/>
      <c r="B27" s="36"/>
      <c r="C27" s="36"/>
      <c r="D27" s="24"/>
      <c r="E27" s="24"/>
      <c r="F27" s="25" t="str">
        <f aca="false">IF(D27="","",IF(C27&lt;=0,MAX(D27-E27,0),MAX(D27-E27,0)/C27))</f>
        <v/>
      </c>
      <c r="G27" s="25" t="str">
        <f aca="false">IF(OR(D27="",B27=""),"",IF(B27&lt;=0,D27,D27*MAX(B27-C27,0)/B27))</f>
        <v/>
      </c>
      <c r="H27" s="26" t="str">
        <f aca="false">IF(OR(G27="",G27=0),"",E27/G27)</f>
        <v/>
      </c>
    </row>
    <row r="28" customFormat="false" ht="15" hidden="false" customHeight="false" outlineLevel="0" collapsed="false">
      <c r="A28" s="19"/>
      <c r="B28" s="36"/>
      <c r="C28" s="36"/>
      <c r="D28" s="24"/>
      <c r="E28" s="24"/>
      <c r="F28" s="25" t="str">
        <f aca="false">IF(D28="","",IF(C28&lt;=0,MAX(D28-E28,0),MAX(D28-E28,0)/C28))</f>
        <v/>
      </c>
      <c r="G28" s="25" t="str">
        <f aca="false">IF(OR(D28="",B28=""),"",IF(B28&lt;=0,D28,D28*MAX(B28-C28,0)/B28))</f>
        <v/>
      </c>
      <c r="H28" s="26" t="str">
        <f aca="false">IF(OR(G28="",G28=0),"",E28/G28)</f>
        <v/>
      </c>
    </row>
    <row r="29" customFormat="false" ht="15" hidden="false" customHeight="false" outlineLevel="0" collapsed="false">
      <c r="A29" s="19"/>
      <c r="B29" s="36"/>
      <c r="C29" s="36"/>
      <c r="D29" s="24"/>
      <c r="E29" s="24"/>
      <c r="F29" s="25" t="str">
        <f aca="false">IF(D29="","",IF(C29&lt;=0,MAX(D29-E29,0),MAX(D29-E29,0)/C29))</f>
        <v/>
      </c>
      <c r="G29" s="25" t="str">
        <f aca="false">IF(OR(D29="",B29=""),"",IF(B29&lt;=0,D29,D29*MAX(B29-C29,0)/B29))</f>
        <v/>
      </c>
      <c r="H29" s="26" t="str">
        <f aca="false">IF(OR(G29="",G29=0),"",E29/G29)</f>
        <v/>
      </c>
    </row>
    <row r="30" customFormat="false" ht="15" hidden="false" customHeight="false" outlineLevel="0" collapsed="false">
      <c r="A30" s="19"/>
      <c r="B30" s="36"/>
      <c r="C30" s="36"/>
      <c r="D30" s="24"/>
      <c r="E30" s="24"/>
      <c r="F30" s="25" t="str">
        <f aca="false">IF(D30="","",IF(C30&lt;=0,MAX(D30-E30,0),MAX(D30-E30,0)/C30))</f>
        <v/>
      </c>
      <c r="G30" s="25" t="str">
        <f aca="false">IF(OR(D30="",B30=""),"",IF(B30&lt;=0,D30,D30*MAX(B30-C30,0)/B30))</f>
        <v/>
      </c>
      <c r="H30" s="26" t="str">
        <f aca="false">IF(OR(G30="",G30=0),"",E30/G30)</f>
        <v/>
      </c>
    </row>
    <row r="31" customFormat="false" ht="15" hidden="false" customHeight="false" outlineLevel="0" collapsed="false">
      <c r="A31" s="19"/>
      <c r="B31" s="36"/>
      <c r="C31" s="36"/>
      <c r="D31" s="24"/>
      <c r="E31" s="24"/>
      <c r="F31" s="25" t="str">
        <f aca="false">IF(D31="","",IF(C31&lt;=0,MAX(D31-E31,0),MAX(D31-E31,0)/C31))</f>
        <v/>
      </c>
      <c r="G31" s="25" t="str">
        <f aca="false">IF(OR(D31="",B31=""),"",IF(B31&lt;=0,D31,D31*MAX(B31-C31,0)/B31))</f>
        <v/>
      </c>
      <c r="H31" s="26" t="str">
        <f aca="false">IF(OR(G31="",G31=0),"",E31/G31)</f>
        <v/>
      </c>
    </row>
    <row r="32" customFormat="false" ht="15" hidden="false" customHeight="false" outlineLevel="0" collapsed="false">
      <c r="A32" s="19"/>
      <c r="B32" s="36"/>
      <c r="C32" s="36"/>
      <c r="D32" s="24"/>
      <c r="E32" s="24"/>
      <c r="F32" s="25" t="str">
        <f aca="false">IF(D32="","",IF(C32&lt;=0,MAX(D32-E32,0),MAX(D32-E32,0)/C32))</f>
        <v/>
      </c>
      <c r="G32" s="25" t="str">
        <f aca="false">IF(OR(D32="",B32=""),"",IF(B32&lt;=0,D32,D32*MAX(B32-C32,0)/B32))</f>
        <v/>
      </c>
      <c r="H32" s="26" t="str">
        <f aca="false">IF(OR(G32="",G32=0),"",E32/G32)</f>
        <v/>
      </c>
    </row>
    <row r="33" customFormat="false" ht="15" hidden="false" customHeight="false" outlineLevel="0" collapsed="false">
      <c r="A33" s="19"/>
      <c r="B33" s="36"/>
      <c r="C33" s="36"/>
      <c r="D33" s="24"/>
      <c r="E33" s="24"/>
      <c r="F33" s="25" t="str">
        <f aca="false">IF(D33="","",IF(C33&lt;=0,MAX(D33-E33,0),MAX(D33-E33,0)/C33))</f>
        <v/>
      </c>
      <c r="G33" s="25" t="str">
        <f aca="false">IF(OR(D33="",B33=""),"",IF(B33&lt;=0,D33,D33*MAX(B33-C33,0)/B33))</f>
        <v/>
      </c>
      <c r="H33" s="26" t="str">
        <f aca="false">IF(OR(G33="",G33=0),"",E33/G33)</f>
        <v/>
      </c>
    </row>
    <row r="34" customFormat="false" ht="15" hidden="false" customHeight="false" outlineLevel="0" collapsed="false">
      <c r="A34" s="19"/>
      <c r="B34" s="36"/>
      <c r="C34" s="36"/>
      <c r="D34" s="24"/>
      <c r="E34" s="24"/>
      <c r="F34" s="25" t="str">
        <f aca="false">IF(D34="","",IF(C34&lt;=0,MAX(D34-E34,0),MAX(D34-E34,0)/C34))</f>
        <v/>
      </c>
      <c r="G34" s="25" t="str">
        <f aca="false">IF(OR(D34="",B34=""),"",IF(B34&lt;=0,D34,D34*MAX(B34-C34,0)/B34))</f>
        <v/>
      </c>
      <c r="H34" s="26" t="str">
        <f aca="false">IF(OR(G34="",G34=0),"",E34/G34)</f>
        <v/>
      </c>
    </row>
    <row r="35" customFormat="false" ht="15" hidden="false" customHeight="false" outlineLevel="0" collapsed="false">
      <c r="A35" s="19"/>
      <c r="B35" s="36"/>
      <c r="C35" s="36"/>
      <c r="D35" s="24"/>
      <c r="E35" s="24"/>
      <c r="F35" s="25" t="str">
        <f aca="false">IF(D35="","",IF(C35&lt;=0,MAX(D35-E35,0),MAX(D35-E35,0)/C35))</f>
        <v/>
      </c>
      <c r="G35" s="25" t="str">
        <f aca="false">IF(OR(D35="",B35=""),"",IF(B35&lt;=0,D35,D35*MAX(B35-C35,0)/B35))</f>
        <v/>
      </c>
      <c r="H35" s="26" t="str">
        <f aca="false">IF(OR(G35="",G35=0),"",E35/G35)</f>
        <v/>
      </c>
    </row>
    <row r="36" customFormat="false" ht="15" hidden="false" customHeight="false" outlineLevel="0" collapsed="false">
      <c r="A36" s="19"/>
      <c r="B36" s="36"/>
      <c r="C36" s="36"/>
      <c r="D36" s="24"/>
      <c r="E36" s="24"/>
      <c r="F36" s="25" t="str">
        <f aca="false">IF(D36="","",IF(C36&lt;=0,MAX(D36-E36,0),MAX(D36-E36,0)/C36))</f>
        <v/>
      </c>
      <c r="G36" s="25" t="str">
        <f aca="false">IF(OR(D36="",B36=""),"",IF(B36&lt;=0,D36,D36*MAX(B36-C36,0)/B36))</f>
        <v/>
      </c>
      <c r="H36" s="26" t="str">
        <f aca="false">IF(OR(G36="",G36=0),"",E36/G36)</f>
        <v/>
      </c>
    </row>
    <row r="37" customFormat="false" ht="15" hidden="false" customHeight="false" outlineLevel="0" collapsed="false">
      <c r="A37" s="19"/>
      <c r="B37" s="36"/>
      <c r="C37" s="36"/>
      <c r="D37" s="24"/>
      <c r="E37" s="24"/>
      <c r="F37" s="25" t="str">
        <f aca="false">IF(D37="","",IF(C37&lt;=0,MAX(D37-E37,0),MAX(D37-E37,0)/C37))</f>
        <v/>
      </c>
      <c r="G37" s="25" t="str">
        <f aca="false">IF(OR(D37="",B37=""),"",IF(B37&lt;=0,D37,D37*MAX(B37-C37,0)/B37))</f>
        <v/>
      </c>
      <c r="H37" s="26" t="str">
        <f aca="false">IF(OR(G37="",G37=0),"",E37/G37)</f>
        <v/>
      </c>
    </row>
    <row r="38" customFormat="false" ht="15" hidden="false" customHeight="false" outlineLevel="0" collapsed="false">
      <c r="A38" s="19"/>
      <c r="B38" s="36"/>
      <c r="C38" s="36"/>
      <c r="D38" s="24"/>
      <c r="E38" s="24"/>
      <c r="F38" s="25" t="str">
        <f aca="false">IF(D38="","",IF(C38&lt;=0,MAX(D38-E38,0),MAX(D38-E38,0)/C38))</f>
        <v/>
      </c>
      <c r="G38" s="25" t="str">
        <f aca="false">IF(OR(D38="",B38=""),"",IF(B38&lt;=0,D38,D38*MAX(B38-C38,0)/B38))</f>
        <v/>
      </c>
      <c r="H38" s="26" t="str">
        <f aca="false">IF(OR(G38="",G38=0),"",E38/G38)</f>
        <v/>
      </c>
    </row>
    <row r="39" customFormat="false" ht="15" hidden="false" customHeight="false" outlineLevel="0" collapsed="false">
      <c r="A39" s="19"/>
      <c r="B39" s="36"/>
      <c r="C39" s="36"/>
      <c r="D39" s="24"/>
      <c r="E39" s="24"/>
      <c r="F39" s="25" t="str">
        <f aca="false">IF(D39="","",IF(C39&lt;=0,MAX(D39-E39,0),MAX(D39-E39,0)/C39))</f>
        <v/>
      </c>
      <c r="G39" s="25" t="str">
        <f aca="false">IF(OR(D39="",B39=""),"",IF(B39&lt;=0,D39,D39*MAX(B39-C39,0)/B39))</f>
        <v/>
      </c>
      <c r="H39" s="26" t="str">
        <f aca="false">IF(OR(G39="",G39=0),"",E39/G39)</f>
        <v/>
      </c>
    </row>
    <row r="40" customFormat="false" ht="15" hidden="false" customHeight="false" outlineLevel="0" collapsed="false">
      <c r="A40" s="19"/>
      <c r="B40" s="36"/>
      <c r="C40" s="36"/>
      <c r="D40" s="24"/>
      <c r="E40" s="24"/>
      <c r="F40" s="25" t="str">
        <f aca="false">IF(D40="","",IF(C40&lt;=0,MAX(D40-E40,0),MAX(D40-E40,0)/C40))</f>
        <v/>
      </c>
      <c r="G40" s="25" t="str">
        <f aca="false">IF(OR(D40="",B40=""),"",IF(B40&lt;=0,D40,D40*MAX(B40-C40,0)/B40))</f>
        <v/>
      </c>
      <c r="H40" s="26" t="str">
        <f aca="false">IF(OR(G40="",G40=0),"",E40/G40)</f>
        <v/>
      </c>
    </row>
    <row r="41" customFormat="false" ht="15" hidden="false" customHeight="false" outlineLevel="0" collapsed="false">
      <c r="A41" s="19"/>
      <c r="B41" s="36"/>
      <c r="C41" s="36"/>
      <c r="D41" s="24"/>
      <c r="E41" s="24"/>
      <c r="F41" s="25" t="str">
        <f aca="false">IF(D41="","",IF(C41&lt;=0,MAX(D41-E41,0),MAX(D41-E41,0)/C41))</f>
        <v/>
      </c>
      <c r="G41" s="25" t="str">
        <f aca="false">IF(OR(D41="",B41=""),"",IF(B41&lt;=0,D41,D41*MAX(B41-C41,0)/B41))</f>
        <v/>
      </c>
      <c r="H41" s="26" t="str">
        <f aca="false">IF(OR(G41="",G41=0),"",E41/G41)</f>
        <v/>
      </c>
    </row>
    <row r="42" customFormat="false" ht="15" hidden="false" customHeight="false" outlineLevel="0" collapsed="false">
      <c r="A42" s="19"/>
      <c r="B42" s="36"/>
      <c r="C42" s="36"/>
      <c r="D42" s="24"/>
      <c r="E42" s="24"/>
      <c r="F42" s="25" t="str">
        <f aca="false">IF(D42="","",IF(C42&lt;=0,MAX(D42-E42,0),MAX(D42-E42,0)/C42))</f>
        <v/>
      </c>
      <c r="G42" s="25" t="str">
        <f aca="false">IF(OR(D42="",B42=""),"",IF(B42&lt;=0,D42,D42*MAX(B42-C42,0)/B42))</f>
        <v/>
      </c>
      <c r="H42" s="26" t="str">
        <f aca="false">IF(OR(G42="",G42=0),"",E42/G42)</f>
        <v/>
      </c>
    </row>
    <row r="43" customFormat="false" ht="15" hidden="false" customHeight="false" outlineLevel="0" collapsed="false">
      <c r="A43" s="19"/>
      <c r="B43" s="36"/>
      <c r="C43" s="36"/>
      <c r="D43" s="24"/>
      <c r="E43" s="24"/>
      <c r="F43" s="25" t="str">
        <f aca="false">IF(D43="","",IF(C43&lt;=0,MAX(D43-E43,0),MAX(D43-E43,0)/C43))</f>
        <v/>
      </c>
      <c r="G43" s="25" t="str">
        <f aca="false">IF(OR(D43="",B43=""),"",IF(B43&lt;=0,D43,D43*MAX(B43-C43,0)/B43))</f>
        <v/>
      </c>
      <c r="H43" s="26" t="str">
        <f aca="false">IF(OR(G43="",G43=0),"",E43/G43)</f>
        <v/>
      </c>
    </row>
    <row r="44" customFormat="false" ht="15" hidden="false" customHeight="false" outlineLevel="0" collapsed="false">
      <c r="A44" s="19"/>
      <c r="B44" s="36"/>
      <c r="C44" s="36"/>
      <c r="D44" s="24"/>
      <c r="E44" s="24"/>
      <c r="F44" s="25" t="str">
        <f aca="false">IF(D44="","",IF(C44&lt;=0,MAX(D44-E44,0),MAX(D44-E44,0)/C44))</f>
        <v/>
      </c>
      <c r="G44" s="25" t="str">
        <f aca="false">IF(OR(D44="",B44=""),"",IF(B44&lt;=0,D44,D44*MAX(B44-C44,0)/B44))</f>
        <v/>
      </c>
      <c r="H44" s="26" t="str">
        <f aca="false">IF(OR(G44="",G44=0),"",E44/G44)</f>
        <v/>
      </c>
    </row>
    <row r="45" customFormat="false" ht="15" hidden="false" customHeight="false" outlineLevel="0" collapsed="false">
      <c r="A45" s="19"/>
      <c r="B45" s="36"/>
      <c r="C45" s="36"/>
      <c r="D45" s="24"/>
      <c r="E45" s="24"/>
      <c r="F45" s="25" t="str">
        <f aca="false">IF(D45="","",IF(C45&lt;=0,MAX(D45-E45,0),MAX(D45-E45,0)/C45))</f>
        <v/>
      </c>
      <c r="G45" s="25" t="str">
        <f aca="false">IF(OR(D45="",B45=""),"",IF(B45&lt;=0,D45,D45*MAX(B45-C45,0)/B45))</f>
        <v/>
      </c>
      <c r="H45" s="26" t="str">
        <f aca="false">IF(OR(G45="",G45=0),"",E45/G45)</f>
        <v/>
      </c>
    </row>
    <row r="46" customFormat="false" ht="15" hidden="false" customHeight="false" outlineLevel="0" collapsed="false">
      <c r="A46" s="19"/>
      <c r="B46" s="36"/>
      <c r="C46" s="36"/>
      <c r="D46" s="24"/>
      <c r="E46" s="24"/>
      <c r="F46" s="25" t="str">
        <f aca="false">IF(D46="","",IF(C46&lt;=0,MAX(D46-E46,0),MAX(D46-E46,0)/C46))</f>
        <v/>
      </c>
      <c r="G46" s="25" t="str">
        <f aca="false">IF(OR(D46="",B46=""),"",IF(B46&lt;=0,D46,D46*MAX(B46-C46,0)/B46))</f>
        <v/>
      </c>
      <c r="H46" s="26" t="str">
        <f aca="false">IF(OR(G46="",G46=0),"",E46/G46)</f>
        <v/>
      </c>
    </row>
    <row r="47" customFormat="false" ht="15" hidden="false" customHeight="false" outlineLevel="0" collapsed="false">
      <c r="A47" s="19"/>
      <c r="B47" s="36"/>
      <c r="C47" s="36"/>
      <c r="D47" s="24"/>
      <c r="E47" s="24"/>
      <c r="F47" s="25" t="str">
        <f aca="false">IF(D47="","",IF(C47&lt;=0,MAX(D47-E47,0),MAX(D47-E47,0)/C47))</f>
        <v/>
      </c>
      <c r="G47" s="25" t="str">
        <f aca="false">IF(OR(D47="",B47=""),"",IF(B47&lt;=0,D47,D47*MAX(B47-C47,0)/B47))</f>
        <v/>
      </c>
      <c r="H47" s="26" t="str">
        <f aca="false">IF(OR(G47="",G47=0),"",E47/G47)</f>
        <v/>
      </c>
    </row>
    <row r="48" customFormat="false" ht="15" hidden="false" customHeight="false" outlineLevel="0" collapsed="false">
      <c r="A48" s="19"/>
      <c r="B48" s="36"/>
      <c r="C48" s="36"/>
      <c r="D48" s="24"/>
      <c r="E48" s="24"/>
      <c r="F48" s="25" t="str">
        <f aca="false">IF(D48="","",IF(C48&lt;=0,MAX(D48-E48,0),MAX(D48-E48,0)/C48))</f>
        <v/>
      </c>
      <c r="G48" s="25" t="str">
        <f aca="false">IF(OR(D48="",B48=""),"",IF(B48&lt;=0,D48,D48*MAX(B48-C48,0)/B48))</f>
        <v/>
      </c>
      <c r="H48" s="26" t="str">
        <f aca="false">IF(OR(G48="",G48=0),"",E48/G48)</f>
        <v/>
      </c>
    </row>
    <row r="49" customFormat="false" ht="15" hidden="false" customHeight="false" outlineLevel="0" collapsed="false">
      <c r="A49" s="19"/>
      <c r="B49" s="36"/>
      <c r="C49" s="36"/>
      <c r="D49" s="24"/>
      <c r="E49" s="24"/>
      <c r="F49" s="25" t="str">
        <f aca="false">IF(D49="","",IF(C49&lt;=0,MAX(D49-E49,0),MAX(D49-E49,0)/C49))</f>
        <v/>
      </c>
      <c r="G49" s="25" t="str">
        <f aca="false">IF(OR(D49="",B49=""),"",IF(B49&lt;=0,D49,D49*MAX(B49-C49,0)/B49))</f>
        <v/>
      </c>
      <c r="H49" s="26" t="str">
        <f aca="false">IF(OR(G49="",G49=0),"",E49/G49)</f>
        <v/>
      </c>
    </row>
    <row r="50" customFormat="false" ht="15" hidden="false" customHeight="false" outlineLevel="0" collapsed="false">
      <c r="A50" s="27" t="s">
        <v>156</v>
      </c>
      <c r="B50" s="34"/>
      <c r="C50" s="34"/>
      <c r="D50" s="28" t="n">
        <f aca="false">SUM(D10:D49)</f>
        <v>402500</v>
      </c>
      <c r="E50" s="28" t="n">
        <f aca="false">SUM(E10:E49)</f>
        <v>207300</v>
      </c>
      <c r="F50" s="28" t="n">
        <f aca="false">SUM(F10:F49)</f>
        <v>29459.3073593074</v>
      </c>
      <c r="G50" s="28" t="n">
        <f aca="false">SUM(G10:G49)</f>
        <v>238266.666666667</v>
      </c>
      <c r="H50" s="37" t="n">
        <f aca="false">IF(G50=0,"",E50/G50)</f>
        <v>0.870033575825406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7" topLeftCell="A1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2" min="2" style="0" width="18"/>
    <col collapsed="false" customWidth="true" hidden="false" outlineLevel="0" max="3" min="3" style="0" width="4"/>
    <col collapsed="false" customWidth="true" hidden="false" outlineLevel="0" max="5" min="4" style="0" width="14"/>
    <col collapsed="false" customWidth="true" hidden="false" outlineLevel="0" max="8" min="6" style="0" width="16"/>
    <col collapsed="false" customWidth="true" hidden="false" outlineLevel="0" max="9" min="9" style="0" width="12"/>
  </cols>
  <sheetData>
    <row r="1" customFormat="false" ht="17.35" hidden="false" customHeight="false" outlineLevel="0" collapsed="false">
      <c r="A1" s="1" t="s">
        <v>157</v>
      </c>
    </row>
    <row r="2" customFormat="false" ht="15" hidden="false" customHeight="false" outlineLevel="0" collapsed="false">
      <c r="A2" s="2" t="s">
        <v>158</v>
      </c>
    </row>
    <row r="4" customFormat="false" ht="15" hidden="false" customHeight="false" outlineLevel="0" collapsed="false">
      <c r="A4" s="31" t="s">
        <v>159</v>
      </c>
      <c r="B4" s="38" t="n">
        <f aca="false">'Operating Budget'!$F$6</f>
        <v>145128.307359307</v>
      </c>
    </row>
    <row r="5" customFormat="false" ht="15" hidden="false" customHeight="false" outlineLevel="0" collapsed="false">
      <c r="A5" s="31" t="s">
        <v>160</v>
      </c>
      <c r="B5" s="38" t="n">
        <f aca="false">'Operating Budget'!$C$6</f>
        <v>139200</v>
      </c>
    </row>
    <row r="6" customFormat="false" ht="15" hidden="false" customHeight="false" outlineLevel="0" collapsed="false">
      <c r="A6" s="31" t="s">
        <v>33</v>
      </c>
      <c r="B6" s="39" t="n">
        <f aca="false">Assumptions!$B$7</f>
        <v>24</v>
      </c>
    </row>
    <row r="7" customFormat="false" ht="15" hidden="false" customHeight="false" outlineLevel="0" collapsed="false">
      <c r="A7" s="31" t="s">
        <v>161</v>
      </c>
      <c r="B7" s="40" t="str">
        <f aca="false">Assumptions!$B$8</f>
        <v>Equal</v>
      </c>
    </row>
    <row r="8" customFormat="false" ht="15" hidden="false" customHeight="false" outlineLevel="0" collapsed="false">
      <c r="A8" s="31" t="s">
        <v>162</v>
      </c>
      <c r="B8" s="41" t="n">
        <f aca="false">IF(B6=0,0,B4/B6)</f>
        <v>6047.01280663781</v>
      </c>
    </row>
    <row r="9" customFormat="false" ht="15" hidden="false" customHeight="false" outlineLevel="0" collapsed="false">
      <c r="A9" s="31" t="s">
        <v>163</v>
      </c>
      <c r="B9" s="41" t="n">
        <f aca="false">B8/12</f>
        <v>503.917733886484</v>
      </c>
    </row>
    <row r="10" customFormat="false" ht="15" hidden="false" customHeight="false" outlineLevel="0" collapsed="false">
      <c r="A10" s="31" t="s">
        <v>164</v>
      </c>
      <c r="B10" s="41" t="n">
        <f aca="false">IF(B6=0,0,B5/B6/12)</f>
        <v>483.333333333333</v>
      </c>
    </row>
    <row r="11" customFormat="false" ht="15" hidden="false" customHeight="false" outlineLevel="0" collapsed="false">
      <c r="A11" s="31" t="s">
        <v>165</v>
      </c>
      <c r="B11" s="42" t="n">
        <f aca="false">IF(B5=0,"",(B4-B5)/B5)</f>
        <v>0.0425884149375529</v>
      </c>
    </row>
    <row r="12" customFormat="false" ht="15" hidden="false" customHeight="false" outlineLevel="0" collapsed="false">
      <c r="A12" s="31" t="s">
        <v>166</v>
      </c>
      <c r="B12" s="43" t="n">
        <f aca="false">Assumptions!$B$11</f>
        <v>0.2</v>
      </c>
    </row>
    <row r="13" customFormat="false" ht="15" hidden="false" customHeight="false" outlineLevel="0" collapsed="false">
      <c r="A13" s="31" t="s">
        <v>167</v>
      </c>
      <c r="B13" s="44" t="str">
        <f aca="false">IF(B11="","No prior year entered",IF(B12=0,"No cap entered",IF(B11&gt;B12,"EXCEEDS CAP — check your statute and declaration before circulating","Within cap")))</f>
        <v>Within cap</v>
      </c>
    </row>
    <row r="16" customFormat="false" ht="15" hidden="false" customHeight="false" outlineLevel="0" collapsed="false">
      <c r="A16" s="14" t="s">
        <v>168</v>
      </c>
    </row>
    <row r="17" customFormat="false" ht="23.85" hidden="false" customHeight="false" outlineLevel="0" collapsed="false">
      <c r="A17" s="20" t="s">
        <v>47</v>
      </c>
      <c r="B17" s="20" t="s">
        <v>48</v>
      </c>
      <c r="D17" s="20" t="s">
        <v>169</v>
      </c>
      <c r="E17" s="20" t="s">
        <v>170</v>
      </c>
      <c r="F17" s="20" t="s">
        <v>171</v>
      </c>
      <c r="G17" s="20" t="s">
        <v>172</v>
      </c>
      <c r="H17" s="20" t="s">
        <v>173</v>
      </c>
      <c r="I17" s="20" t="s">
        <v>85</v>
      </c>
    </row>
    <row r="18" customFormat="false" ht="15" hidden="false" customHeight="false" outlineLevel="0" collapsed="false">
      <c r="A18" s="40" t="str">
        <f aca="false">IF(Assumptions!$A$19="","",Assumptions!$A$19)</f>
        <v>Unit 1</v>
      </c>
      <c r="B18" s="45" t="n">
        <f aca="false">IF(Assumptions!$A$19="","",IF($B$7="Percentage",Assumptions!$B$19,IF($B$6=0,0,1/$B$6)))</f>
        <v>0.0416666666666667</v>
      </c>
      <c r="D18" s="46" t="n">
        <f aca="false">IF(A18="","",$B$4*B18)</f>
        <v>6047.01280663781</v>
      </c>
      <c r="E18" s="46" t="n">
        <f aca="false">IF(A18="","",D18/12)</f>
        <v>503.917733886484</v>
      </c>
      <c r="F18" s="46" t="n">
        <f aca="false">IF(A18="","",$B$5*B18)</f>
        <v>5800</v>
      </c>
      <c r="G18" s="46" t="n">
        <f aca="false">IF(A18="","",F18/12)</f>
        <v>483.333333333333</v>
      </c>
      <c r="H18" s="46" t="n">
        <f aca="false">IF(A18="","",E18-G18)</f>
        <v>20.5844005531505</v>
      </c>
      <c r="I18" s="26" t="n">
        <f aca="false">IF(OR(A18="",F18=0),"",(D18-F18)/F18)</f>
        <v>0.0425884149375529</v>
      </c>
    </row>
    <row r="19" customFormat="false" ht="15" hidden="false" customHeight="false" outlineLevel="0" collapsed="false">
      <c r="A19" s="40" t="str">
        <f aca="false">IF(Assumptions!$A$20="","",Assumptions!$A$20)</f>
        <v>Unit 2</v>
      </c>
      <c r="B19" s="45" t="n">
        <f aca="false">IF(Assumptions!$A$20="","",IF($B$7="Percentage",Assumptions!$B$20,IF($B$6=0,0,1/$B$6)))</f>
        <v>0.0416666666666667</v>
      </c>
      <c r="D19" s="46" t="n">
        <f aca="false">IF(A19="","",$B$4*B19)</f>
        <v>6047.01280663781</v>
      </c>
      <c r="E19" s="46" t="n">
        <f aca="false">IF(A19="","",D19/12)</f>
        <v>503.917733886484</v>
      </c>
      <c r="F19" s="46" t="n">
        <f aca="false">IF(A19="","",$B$5*B19)</f>
        <v>5800</v>
      </c>
      <c r="G19" s="46" t="n">
        <f aca="false">IF(A19="","",F19/12)</f>
        <v>483.333333333333</v>
      </c>
      <c r="H19" s="46" t="n">
        <f aca="false">IF(A19="","",E19-G19)</f>
        <v>20.5844005531505</v>
      </c>
      <c r="I19" s="26" t="n">
        <f aca="false">IF(OR(A19="",F19=0),"",(D19-F19)/F19)</f>
        <v>0.0425884149375529</v>
      </c>
    </row>
    <row r="20" customFormat="false" ht="15" hidden="false" customHeight="false" outlineLevel="0" collapsed="false">
      <c r="A20" s="40" t="str">
        <f aca="false">IF(Assumptions!$A$21="","",Assumptions!$A$21)</f>
        <v>Unit 3</v>
      </c>
      <c r="B20" s="45" t="n">
        <f aca="false">IF(Assumptions!$A$21="","",IF($B$7="Percentage",Assumptions!$B$21,IF($B$6=0,0,1/$B$6)))</f>
        <v>0.0416666666666667</v>
      </c>
      <c r="D20" s="46" t="n">
        <f aca="false">IF(A20="","",$B$4*B20)</f>
        <v>6047.01280663781</v>
      </c>
      <c r="E20" s="46" t="n">
        <f aca="false">IF(A20="","",D20/12)</f>
        <v>503.917733886484</v>
      </c>
      <c r="F20" s="46" t="n">
        <f aca="false">IF(A20="","",$B$5*B20)</f>
        <v>5800</v>
      </c>
      <c r="G20" s="46" t="n">
        <f aca="false">IF(A20="","",F20/12)</f>
        <v>483.333333333333</v>
      </c>
      <c r="H20" s="46" t="n">
        <f aca="false">IF(A20="","",E20-G20)</f>
        <v>20.5844005531505</v>
      </c>
      <c r="I20" s="26" t="n">
        <f aca="false">IF(OR(A20="",F20=0),"",(D20-F20)/F20)</f>
        <v>0.0425884149375529</v>
      </c>
    </row>
    <row r="21" customFormat="false" ht="15" hidden="false" customHeight="false" outlineLevel="0" collapsed="false">
      <c r="A21" s="40" t="str">
        <f aca="false">IF(Assumptions!$A$22="","",Assumptions!$A$22)</f>
        <v>Unit 4</v>
      </c>
      <c r="B21" s="45" t="n">
        <f aca="false">IF(Assumptions!$A$22="","",IF($B$7="Percentage",Assumptions!$B$22,IF($B$6=0,0,1/$B$6)))</f>
        <v>0.0416666666666667</v>
      </c>
      <c r="D21" s="46" t="n">
        <f aca="false">IF(A21="","",$B$4*B21)</f>
        <v>6047.01280663781</v>
      </c>
      <c r="E21" s="46" t="n">
        <f aca="false">IF(A21="","",D21/12)</f>
        <v>503.917733886484</v>
      </c>
      <c r="F21" s="46" t="n">
        <f aca="false">IF(A21="","",$B$5*B21)</f>
        <v>5800</v>
      </c>
      <c r="G21" s="46" t="n">
        <f aca="false">IF(A21="","",F21/12)</f>
        <v>483.333333333333</v>
      </c>
      <c r="H21" s="46" t="n">
        <f aca="false">IF(A21="","",E21-G21)</f>
        <v>20.5844005531505</v>
      </c>
      <c r="I21" s="26" t="n">
        <f aca="false">IF(OR(A21="",F21=0),"",(D21-F21)/F21)</f>
        <v>0.0425884149375529</v>
      </c>
    </row>
    <row r="22" customFormat="false" ht="15" hidden="false" customHeight="false" outlineLevel="0" collapsed="false">
      <c r="A22" s="40" t="str">
        <f aca="false">IF(Assumptions!$A$23="","",Assumptions!$A$23)</f>
        <v>Unit 5</v>
      </c>
      <c r="B22" s="45" t="n">
        <f aca="false">IF(Assumptions!$A$23="","",IF($B$7="Percentage",Assumptions!$B$23,IF($B$6=0,0,1/$B$6)))</f>
        <v>0.0416666666666667</v>
      </c>
      <c r="D22" s="46" t="n">
        <f aca="false">IF(A22="","",$B$4*B22)</f>
        <v>6047.01280663781</v>
      </c>
      <c r="E22" s="46" t="n">
        <f aca="false">IF(A22="","",D22/12)</f>
        <v>503.917733886484</v>
      </c>
      <c r="F22" s="46" t="n">
        <f aca="false">IF(A22="","",$B$5*B22)</f>
        <v>5800</v>
      </c>
      <c r="G22" s="46" t="n">
        <f aca="false">IF(A22="","",F22/12)</f>
        <v>483.333333333333</v>
      </c>
      <c r="H22" s="46" t="n">
        <f aca="false">IF(A22="","",E22-G22)</f>
        <v>20.5844005531505</v>
      </c>
      <c r="I22" s="26" t="n">
        <f aca="false">IF(OR(A22="",F22=0),"",(D22-F22)/F22)</f>
        <v>0.0425884149375529</v>
      </c>
    </row>
    <row r="23" customFormat="false" ht="15" hidden="false" customHeight="false" outlineLevel="0" collapsed="false">
      <c r="A23" s="40" t="str">
        <f aca="false">IF(Assumptions!$A$24="","",Assumptions!$A$24)</f>
        <v>Unit 6</v>
      </c>
      <c r="B23" s="45" t="n">
        <f aca="false">IF(Assumptions!$A$24="","",IF($B$7="Percentage",Assumptions!$B$24,IF($B$6=0,0,1/$B$6)))</f>
        <v>0.0416666666666667</v>
      </c>
      <c r="D23" s="46" t="n">
        <f aca="false">IF(A23="","",$B$4*B23)</f>
        <v>6047.01280663781</v>
      </c>
      <c r="E23" s="46" t="n">
        <f aca="false">IF(A23="","",D23/12)</f>
        <v>503.917733886484</v>
      </c>
      <c r="F23" s="46" t="n">
        <f aca="false">IF(A23="","",$B$5*B23)</f>
        <v>5800</v>
      </c>
      <c r="G23" s="46" t="n">
        <f aca="false">IF(A23="","",F23/12)</f>
        <v>483.333333333333</v>
      </c>
      <c r="H23" s="46" t="n">
        <f aca="false">IF(A23="","",E23-G23)</f>
        <v>20.5844005531505</v>
      </c>
      <c r="I23" s="26" t="n">
        <f aca="false">IF(OR(A23="",F23=0),"",(D23-F23)/F23)</f>
        <v>0.0425884149375529</v>
      </c>
    </row>
    <row r="24" customFormat="false" ht="15" hidden="false" customHeight="false" outlineLevel="0" collapsed="false">
      <c r="A24" s="40" t="str">
        <f aca="false">IF(Assumptions!$A$25="","",Assumptions!$A$25)</f>
        <v>Unit 7</v>
      </c>
      <c r="B24" s="45" t="n">
        <f aca="false">IF(Assumptions!$A$25="","",IF($B$7="Percentage",Assumptions!$B$25,IF($B$6=0,0,1/$B$6)))</f>
        <v>0.0416666666666667</v>
      </c>
      <c r="D24" s="46" t="n">
        <f aca="false">IF(A24="","",$B$4*B24)</f>
        <v>6047.01280663781</v>
      </c>
      <c r="E24" s="46" t="n">
        <f aca="false">IF(A24="","",D24/12)</f>
        <v>503.917733886484</v>
      </c>
      <c r="F24" s="46" t="n">
        <f aca="false">IF(A24="","",$B$5*B24)</f>
        <v>5800</v>
      </c>
      <c r="G24" s="46" t="n">
        <f aca="false">IF(A24="","",F24/12)</f>
        <v>483.333333333333</v>
      </c>
      <c r="H24" s="46" t="n">
        <f aca="false">IF(A24="","",E24-G24)</f>
        <v>20.5844005531505</v>
      </c>
      <c r="I24" s="26" t="n">
        <f aca="false">IF(OR(A24="",F24=0),"",(D24-F24)/F24)</f>
        <v>0.0425884149375529</v>
      </c>
    </row>
    <row r="25" customFormat="false" ht="15" hidden="false" customHeight="false" outlineLevel="0" collapsed="false">
      <c r="A25" s="40" t="str">
        <f aca="false">IF(Assumptions!$A$26="","",Assumptions!$A$26)</f>
        <v>Unit 8</v>
      </c>
      <c r="B25" s="45" t="n">
        <f aca="false">IF(Assumptions!$A$26="","",IF($B$7="Percentage",Assumptions!$B$26,IF($B$6=0,0,1/$B$6)))</f>
        <v>0.0416666666666667</v>
      </c>
      <c r="D25" s="46" t="n">
        <f aca="false">IF(A25="","",$B$4*B25)</f>
        <v>6047.01280663781</v>
      </c>
      <c r="E25" s="46" t="n">
        <f aca="false">IF(A25="","",D25/12)</f>
        <v>503.917733886484</v>
      </c>
      <c r="F25" s="46" t="n">
        <f aca="false">IF(A25="","",$B$5*B25)</f>
        <v>5800</v>
      </c>
      <c r="G25" s="46" t="n">
        <f aca="false">IF(A25="","",F25/12)</f>
        <v>483.333333333333</v>
      </c>
      <c r="H25" s="46" t="n">
        <f aca="false">IF(A25="","",E25-G25)</f>
        <v>20.5844005531505</v>
      </c>
      <c r="I25" s="26" t="n">
        <f aca="false">IF(OR(A25="",F25=0),"",(D25-F25)/F25)</f>
        <v>0.0425884149375529</v>
      </c>
    </row>
    <row r="26" customFormat="false" ht="15" hidden="false" customHeight="false" outlineLevel="0" collapsed="false">
      <c r="A26" s="40" t="str">
        <f aca="false">IF(Assumptions!$A$27="","",Assumptions!$A$27)</f>
        <v>Unit 9</v>
      </c>
      <c r="B26" s="45" t="n">
        <f aca="false">IF(Assumptions!$A$27="","",IF($B$7="Percentage",Assumptions!$B$27,IF($B$6=0,0,1/$B$6)))</f>
        <v>0.0416666666666667</v>
      </c>
      <c r="D26" s="46" t="n">
        <f aca="false">IF(A26="","",$B$4*B26)</f>
        <v>6047.01280663781</v>
      </c>
      <c r="E26" s="46" t="n">
        <f aca="false">IF(A26="","",D26/12)</f>
        <v>503.917733886484</v>
      </c>
      <c r="F26" s="46" t="n">
        <f aca="false">IF(A26="","",$B$5*B26)</f>
        <v>5800</v>
      </c>
      <c r="G26" s="46" t="n">
        <f aca="false">IF(A26="","",F26/12)</f>
        <v>483.333333333333</v>
      </c>
      <c r="H26" s="46" t="n">
        <f aca="false">IF(A26="","",E26-G26)</f>
        <v>20.5844005531505</v>
      </c>
      <c r="I26" s="26" t="n">
        <f aca="false">IF(OR(A26="",F26=0),"",(D26-F26)/F26)</f>
        <v>0.0425884149375529</v>
      </c>
    </row>
    <row r="27" customFormat="false" ht="15" hidden="false" customHeight="false" outlineLevel="0" collapsed="false">
      <c r="A27" s="40" t="str">
        <f aca="false">IF(Assumptions!$A$28="","",Assumptions!$A$28)</f>
        <v>Unit 10</v>
      </c>
      <c r="B27" s="45" t="n">
        <f aca="false">IF(Assumptions!$A$28="","",IF($B$7="Percentage",Assumptions!$B$28,IF($B$6=0,0,1/$B$6)))</f>
        <v>0.0416666666666667</v>
      </c>
      <c r="D27" s="46" t="n">
        <f aca="false">IF(A27="","",$B$4*B27)</f>
        <v>6047.01280663781</v>
      </c>
      <c r="E27" s="46" t="n">
        <f aca="false">IF(A27="","",D27/12)</f>
        <v>503.917733886484</v>
      </c>
      <c r="F27" s="46" t="n">
        <f aca="false">IF(A27="","",$B$5*B27)</f>
        <v>5800</v>
      </c>
      <c r="G27" s="46" t="n">
        <f aca="false">IF(A27="","",F27/12)</f>
        <v>483.333333333333</v>
      </c>
      <c r="H27" s="46" t="n">
        <f aca="false">IF(A27="","",E27-G27)</f>
        <v>20.5844005531505</v>
      </c>
      <c r="I27" s="26" t="n">
        <f aca="false">IF(OR(A27="",F27=0),"",(D27-F27)/F27)</f>
        <v>0.0425884149375529</v>
      </c>
    </row>
    <row r="28" customFormat="false" ht="15" hidden="false" customHeight="false" outlineLevel="0" collapsed="false">
      <c r="A28" s="40" t="str">
        <f aca="false">IF(Assumptions!$A$29="","",Assumptions!$A$29)</f>
        <v>Unit 11</v>
      </c>
      <c r="B28" s="45" t="n">
        <f aca="false">IF(Assumptions!$A$29="","",IF($B$7="Percentage",Assumptions!$B$29,IF($B$6=0,0,1/$B$6)))</f>
        <v>0.0416666666666667</v>
      </c>
      <c r="D28" s="46" t="n">
        <f aca="false">IF(A28="","",$B$4*B28)</f>
        <v>6047.01280663781</v>
      </c>
      <c r="E28" s="46" t="n">
        <f aca="false">IF(A28="","",D28/12)</f>
        <v>503.917733886484</v>
      </c>
      <c r="F28" s="46" t="n">
        <f aca="false">IF(A28="","",$B$5*B28)</f>
        <v>5800</v>
      </c>
      <c r="G28" s="46" t="n">
        <f aca="false">IF(A28="","",F28/12)</f>
        <v>483.333333333333</v>
      </c>
      <c r="H28" s="46" t="n">
        <f aca="false">IF(A28="","",E28-G28)</f>
        <v>20.5844005531505</v>
      </c>
      <c r="I28" s="26" t="n">
        <f aca="false">IF(OR(A28="",F28=0),"",(D28-F28)/F28)</f>
        <v>0.0425884149375529</v>
      </c>
    </row>
    <row r="29" customFormat="false" ht="15" hidden="false" customHeight="false" outlineLevel="0" collapsed="false">
      <c r="A29" s="40" t="str">
        <f aca="false">IF(Assumptions!$A$30="","",Assumptions!$A$30)</f>
        <v>Unit 12</v>
      </c>
      <c r="B29" s="45" t="n">
        <f aca="false">IF(Assumptions!$A$30="","",IF($B$7="Percentage",Assumptions!$B$30,IF($B$6=0,0,1/$B$6)))</f>
        <v>0.0416666666666667</v>
      </c>
      <c r="D29" s="46" t="n">
        <f aca="false">IF(A29="","",$B$4*B29)</f>
        <v>6047.01280663781</v>
      </c>
      <c r="E29" s="46" t="n">
        <f aca="false">IF(A29="","",D29/12)</f>
        <v>503.917733886484</v>
      </c>
      <c r="F29" s="46" t="n">
        <f aca="false">IF(A29="","",$B$5*B29)</f>
        <v>5800</v>
      </c>
      <c r="G29" s="46" t="n">
        <f aca="false">IF(A29="","",F29/12)</f>
        <v>483.333333333333</v>
      </c>
      <c r="H29" s="46" t="n">
        <f aca="false">IF(A29="","",E29-G29)</f>
        <v>20.5844005531505</v>
      </c>
      <c r="I29" s="26" t="n">
        <f aca="false">IF(OR(A29="",F29=0),"",(D29-F29)/F29)</f>
        <v>0.0425884149375529</v>
      </c>
    </row>
    <row r="30" customFormat="false" ht="15" hidden="false" customHeight="false" outlineLevel="0" collapsed="false">
      <c r="A30" s="40" t="str">
        <f aca="false">IF(Assumptions!$A$31="","",Assumptions!$A$31)</f>
        <v>Unit 13</v>
      </c>
      <c r="B30" s="45" t="n">
        <f aca="false">IF(Assumptions!$A$31="","",IF($B$7="Percentage",Assumptions!$B$31,IF($B$6=0,0,1/$B$6)))</f>
        <v>0.0416666666666667</v>
      </c>
      <c r="D30" s="46" t="n">
        <f aca="false">IF(A30="","",$B$4*B30)</f>
        <v>6047.01280663781</v>
      </c>
      <c r="E30" s="46" t="n">
        <f aca="false">IF(A30="","",D30/12)</f>
        <v>503.917733886484</v>
      </c>
      <c r="F30" s="46" t="n">
        <f aca="false">IF(A30="","",$B$5*B30)</f>
        <v>5800</v>
      </c>
      <c r="G30" s="46" t="n">
        <f aca="false">IF(A30="","",F30/12)</f>
        <v>483.333333333333</v>
      </c>
      <c r="H30" s="46" t="n">
        <f aca="false">IF(A30="","",E30-G30)</f>
        <v>20.5844005531505</v>
      </c>
      <c r="I30" s="26" t="n">
        <f aca="false">IF(OR(A30="",F30=0),"",(D30-F30)/F30)</f>
        <v>0.0425884149375529</v>
      </c>
    </row>
    <row r="31" customFormat="false" ht="15" hidden="false" customHeight="false" outlineLevel="0" collapsed="false">
      <c r="A31" s="40" t="str">
        <f aca="false">IF(Assumptions!$A$32="","",Assumptions!$A$32)</f>
        <v>Unit 14</v>
      </c>
      <c r="B31" s="45" t="n">
        <f aca="false">IF(Assumptions!$A$32="","",IF($B$7="Percentage",Assumptions!$B$32,IF($B$6=0,0,1/$B$6)))</f>
        <v>0.0416666666666667</v>
      </c>
      <c r="D31" s="46" t="n">
        <f aca="false">IF(A31="","",$B$4*B31)</f>
        <v>6047.01280663781</v>
      </c>
      <c r="E31" s="46" t="n">
        <f aca="false">IF(A31="","",D31/12)</f>
        <v>503.917733886484</v>
      </c>
      <c r="F31" s="46" t="n">
        <f aca="false">IF(A31="","",$B$5*B31)</f>
        <v>5800</v>
      </c>
      <c r="G31" s="46" t="n">
        <f aca="false">IF(A31="","",F31/12)</f>
        <v>483.333333333333</v>
      </c>
      <c r="H31" s="46" t="n">
        <f aca="false">IF(A31="","",E31-G31)</f>
        <v>20.5844005531505</v>
      </c>
      <c r="I31" s="26" t="n">
        <f aca="false">IF(OR(A31="",F31=0),"",(D31-F31)/F31)</f>
        <v>0.0425884149375529</v>
      </c>
    </row>
    <row r="32" customFormat="false" ht="15" hidden="false" customHeight="false" outlineLevel="0" collapsed="false">
      <c r="A32" s="40" t="str">
        <f aca="false">IF(Assumptions!$A$33="","",Assumptions!$A$33)</f>
        <v>Unit 15</v>
      </c>
      <c r="B32" s="45" t="n">
        <f aca="false">IF(Assumptions!$A$33="","",IF($B$7="Percentage",Assumptions!$B$33,IF($B$6=0,0,1/$B$6)))</f>
        <v>0.0416666666666667</v>
      </c>
      <c r="D32" s="46" t="n">
        <f aca="false">IF(A32="","",$B$4*B32)</f>
        <v>6047.01280663781</v>
      </c>
      <c r="E32" s="46" t="n">
        <f aca="false">IF(A32="","",D32/12)</f>
        <v>503.917733886484</v>
      </c>
      <c r="F32" s="46" t="n">
        <f aca="false">IF(A32="","",$B$5*B32)</f>
        <v>5800</v>
      </c>
      <c r="G32" s="46" t="n">
        <f aca="false">IF(A32="","",F32/12)</f>
        <v>483.333333333333</v>
      </c>
      <c r="H32" s="46" t="n">
        <f aca="false">IF(A32="","",E32-G32)</f>
        <v>20.5844005531505</v>
      </c>
      <c r="I32" s="26" t="n">
        <f aca="false">IF(OR(A32="",F32=0),"",(D32-F32)/F32)</f>
        <v>0.0425884149375529</v>
      </c>
    </row>
    <row r="33" customFormat="false" ht="15" hidden="false" customHeight="false" outlineLevel="0" collapsed="false">
      <c r="A33" s="40" t="str">
        <f aca="false">IF(Assumptions!$A$34="","",Assumptions!$A$34)</f>
        <v>Unit 16</v>
      </c>
      <c r="B33" s="45" t="n">
        <f aca="false">IF(Assumptions!$A$34="","",IF($B$7="Percentage",Assumptions!$B$34,IF($B$6=0,0,1/$B$6)))</f>
        <v>0.0416666666666667</v>
      </c>
      <c r="D33" s="46" t="n">
        <f aca="false">IF(A33="","",$B$4*B33)</f>
        <v>6047.01280663781</v>
      </c>
      <c r="E33" s="46" t="n">
        <f aca="false">IF(A33="","",D33/12)</f>
        <v>503.917733886484</v>
      </c>
      <c r="F33" s="46" t="n">
        <f aca="false">IF(A33="","",$B$5*B33)</f>
        <v>5800</v>
      </c>
      <c r="G33" s="46" t="n">
        <f aca="false">IF(A33="","",F33/12)</f>
        <v>483.333333333333</v>
      </c>
      <c r="H33" s="46" t="n">
        <f aca="false">IF(A33="","",E33-G33)</f>
        <v>20.5844005531505</v>
      </c>
      <c r="I33" s="26" t="n">
        <f aca="false">IF(OR(A33="",F33=0),"",(D33-F33)/F33)</f>
        <v>0.0425884149375529</v>
      </c>
    </row>
    <row r="34" customFormat="false" ht="15" hidden="false" customHeight="false" outlineLevel="0" collapsed="false">
      <c r="A34" s="40" t="str">
        <f aca="false">IF(Assumptions!$A$35="","",Assumptions!$A$35)</f>
        <v>Unit 17</v>
      </c>
      <c r="B34" s="45" t="n">
        <f aca="false">IF(Assumptions!$A$35="","",IF($B$7="Percentage",Assumptions!$B$35,IF($B$6=0,0,1/$B$6)))</f>
        <v>0.0416666666666667</v>
      </c>
      <c r="D34" s="46" t="n">
        <f aca="false">IF(A34="","",$B$4*B34)</f>
        <v>6047.01280663781</v>
      </c>
      <c r="E34" s="46" t="n">
        <f aca="false">IF(A34="","",D34/12)</f>
        <v>503.917733886484</v>
      </c>
      <c r="F34" s="46" t="n">
        <f aca="false">IF(A34="","",$B$5*B34)</f>
        <v>5800</v>
      </c>
      <c r="G34" s="46" t="n">
        <f aca="false">IF(A34="","",F34/12)</f>
        <v>483.333333333333</v>
      </c>
      <c r="H34" s="46" t="n">
        <f aca="false">IF(A34="","",E34-G34)</f>
        <v>20.5844005531505</v>
      </c>
      <c r="I34" s="26" t="n">
        <f aca="false">IF(OR(A34="",F34=0),"",(D34-F34)/F34)</f>
        <v>0.0425884149375529</v>
      </c>
    </row>
    <row r="35" customFormat="false" ht="15" hidden="false" customHeight="false" outlineLevel="0" collapsed="false">
      <c r="A35" s="40" t="str">
        <f aca="false">IF(Assumptions!$A$36="","",Assumptions!$A$36)</f>
        <v>Unit 18</v>
      </c>
      <c r="B35" s="45" t="n">
        <f aca="false">IF(Assumptions!$A$36="","",IF($B$7="Percentage",Assumptions!$B$36,IF($B$6=0,0,1/$B$6)))</f>
        <v>0.0416666666666667</v>
      </c>
      <c r="D35" s="46" t="n">
        <f aca="false">IF(A35="","",$B$4*B35)</f>
        <v>6047.01280663781</v>
      </c>
      <c r="E35" s="46" t="n">
        <f aca="false">IF(A35="","",D35/12)</f>
        <v>503.917733886484</v>
      </c>
      <c r="F35" s="46" t="n">
        <f aca="false">IF(A35="","",$B$5*B35)</f>
        <v>5800</v>
      </c>
      <c r="G35" s="46" t="n">
        <f aca="false">IF(A35="","",F35/12)</f>
        <v>483.333333333333</v>
      </c>
      <c r="H35" s="46" t="n">
        <f aca="false">IF(A35="","",E35-G35)</f>
        <v>20.5844005531505</v>
      </c>
      <c r="I35" s="26" t="n">
        <f aca="false">IF(OR(A35="",F35=0),"",(D35-F35)/F35)</f>
        <v>0.0425884149375529</v>
      </c>
    </row>
    <row r="36" customFormat="false" ht="15" hidden="false" customHeight="false" outlineLevel="0" collapsed="false">
      <c r="A36" s="40" t="str">
        <f aca="false">IF(Assumptions!$A$37="","",Assumptions!$A$37)</f>
        <v>Unit 19</v>
      </c>
      <c r="B36" s="45" t="n">
        <f aca="false">IF(Assumptions!$A$37="","",IF($B$7="Percentage",Assumptions!$B$37,IF($B$6=0,0,1/$B$6)))</f>
        <v>0.0416666666666667</v>
      </c>
      <c r="D36" s="46" t="n">
        <f aca="false">IF(A36="","",$B$4*B36)</f>
        <v>6047.01280663781</v>
      </c>
      <c r="E36" s="46" t="n">
        <f aca="false">IF(A36="","",D36/12)</f>
        <v>503.917733886484</v>
      </c>
      <c r="F36" s="46" t="n">
        <f aca="false">IF(A36="","",$B$5*B36)</f>
        <v>5800</v>
      </c>
      <c r="G36" s="46" t="n">
        <f aca="false">IF(A36="","",F36/12)</f>
        <v>483.333333333333</v>
      </c>
      <c r="H36" s="46" t="n">
        <f aca="false">IF(A36="","",E36-G36)</f>
        <v>20.5844005531505</v>
      </c>
      <c r="I36" s="26" t="n">
        <f aca="false">IF(OR(A36="",F36=0),"",(D36-F36)/F36)</f>
        <v>0.0425884149375529</v>
      </c>
    </row>
    <row r="37" customFormat="false" ht="15" hidden="false" customHeight="false" outlineLevel="0" collapsed="false">
      <c r="A37" s="40" t="str">
        <f aca="false">IF(Assumptions!$A$38="","",Assumptions!$A$38)</f>
        <v>Unit 20</v>
      </c>
      <c r="B37" s="45" t="n">
        <f aca="false">IF(Assumptions!$A$38="","",IF($B$7="Percentage",Assumptions!$B$38,IF($B$6=0,0,1/$B$6)))</f>
        <v>0.0416666666666667</v>
      </c>
      <c r="D37" s="46" t="n">
        <f aca="false">IF(A37="","",$B$4*B37)</f>
        <v>6047.01280663781</v>
      </c>
      <c r="E37" s="46" t="n">
        <f aca="false">IF(A37="","",D37/12)</f>
        <v>503.917733886484</v>
      </c>
      <c r="F37" s="46" t="n">
        <f aca="false">IF(A37="","",$B$5*B37)</f>
        <v>5800</v>
      </c>
      <c r="G37" s="46" t="n">
        <f aca="false">IF(A37="","",F37/12)</f>
        <v>483.333333333333</v>
      </c>
      <c r="H37" s="46" t="n">
        <f aca="false">IF(A37="","",E37-G37)</f>
        <v>20.5844005531505</v>
      </c>
      <c r="I37" s="26" t="n">
        <f aca="false">IF(OR(A37="",F37=0),"",(D37-F37)/F37)</f>
        <v>0.0425884149375529</v>
      </c>
    </row>
    <row r="38" customFormat="false" ht="15" hidden="false" customHeight="false" outlineLevel="0" collapsed="false">
      <c r="A38" s="40" t="str">
        <f aca="false">IF(Assumptions!$A$39="","",Assumptions!$A$39)</f>
        <v>Unit 21</v>
      </c>
      <c r="B38" s="45" t="n">
        <f aca="false">IF(Assumptions!$A$39="","",IF($B$7="Percentage",Assumptions!$B$39,IF($B$6=0,0,1/$B$6)))</f>
        <v>0.0416666666666667</v>
      </c>
      <c r="D38" s="46" t="n">
        <f aca="false">IF(A38="","",$B$4*B38)</f>
        <v>6047.01280663781</v>
      </c>
      <c r="E38" s="46" t="n">
        <f aca="false">IF(A38="","",D38/12)</f>
        <v>503.917733886484</v>
      </c>
      <c r="F38" s="46" t="n">
        <f aca="false">IF(A38="","",$B$5*B38)</f>
        <v>5800</v>
      </c>
      <c r="G38" s="46" t="n">
        <f aca="false">IF(A38="","",F38/12)</f>
        <v>483.333333333333</v>
      </c>
      <c r="H38" s="46" t="n">
        <f aca="false">IF(A38="","",E38-G38)</f>
        <v>20.5844005531505</v>
      </c>
      <c r="I38" s="26" t="n">
        <f aca="false">IF(OR(A38="",F38=0),"",(D38-F38)/F38)</f>
        <v>0.0425884149375529</v>
      </c>
    </row>
    <row r="39" customFormat="false" ht="15" hidden="false" customHeight="false" outlineLevel="0" collapsed="false">
      <c r="A39" s="40" t="str">
        <f aca="false">IF(Assumptions!$A$40="","",Assumptions!$A$40)</f>
        <v>Unit 22</v>
      </c>
      <c r="B39" s="45" t="n">
        <f aca="false">IF(Assumptions!$A$40="","",IF($B$7="Percentage",Assumptions!$B$40,IF($B$6=0,0,1/$B$6)))</f>
        <v>0.0416666666666667</v>
      </c>
      <c r="D39" s="46" t="n">
        <f aca="false">IF(A39="","",$B$4*B39)</f>
        <v>6047.01280663781</v>
      </c>
      <c r="E39" s="46" t="n">
        <f aca="false">IF(A39="","",D39/12)</f>
        <v>503.917733886484</v>
      </c>
      <c r="F39" s="46" t="n">
        <f aca="false">IF(A39="","",$B$5*B39)</f>
        <v>5800</v>
      </c>
      <c r="G39" s="46" t="n">
        <f aca="false">IF(A39="","",F39/12)</f>
        <v>483.333333333333</v>
      </c>
      <c r="H39" s="46" t="n">
        <f aca="false">IF(A39="","",E39-G39)</f>
        <v>20.5844005531505</v>
      </c>
      <c r="I39" s="26" t="n">
        <f aca="false">IF(OR(A39="",F39=0),"",(D39-F39)/F39)</f>
        <v>0.0425884149375529</v>
      </c>
    </row>
    <row r="40" customFormat="false" ht="15" hidden="false" customHeight="false" outlineLevel="0" collapsed="false">
      <c r="A40" s="40" t="str">
        <f aca="false">IF(Assumptions!$A$41="","",Assumptions!$A$41)</f>
        <v>Unit 23</v>
      </c>
      <c r="B40" s="45" t="n">
        <f aca="false">IF(Assumptions!$A$41="","",IF($B$7="Percentage",Assumptions!$B$41,IF($B$6=0,0,1/$B$6)))</f>
        <v>0.0416666666666667</v>
      </c>
      <c r="D40" s="46" t="n">
        <f aca="false">IF(A40="","",$B$4*B40)</f>
        <v>6047.01280663781</v>
      </c>
      <c r="E40" s="46" t="n">
        <f aca="false">IF(A40="","",D40/12)</f>
        <v>503.917733886484</v>
      </c>
      <c r="F40" s="46" t="n">
        <f aca="false">IF(A40="","",$B$5*B40)</f>
        <v>5800</v>
      </c>
      <c r="G40" s="46" t="n">
        <f aca="false">IF(A40="","",F40/12)</f>
        <v>483.333333333333</v>
      </c>
      <c r="H40" s="46" t="n">
        <f aca="false">IF(A40="","",E40-G40)</f>
        <v>20.5844005531505</v>
      </c>
      <c r="I40" s="26" t="n">
        <f aca="false">IF(OR(A40="",F40=0),"",(D40-F40)/F40)</f>
        <v>0.0425884149375529</v>
      </c>
    </row>
    <row r="41" customFormat="false" ht="15" hidden="false" customHeight="false" outlineLevel="0" collapsed="false">
      <c r="A41" s="40" t="str">
        <f aca="false">IF(Assumptions!$A$42="","",Assumptions!$A$42)</f>
        <v>Unit 24</v>
      </c>
      <c r="B41" s="45" t="n">
        <f aca="false">IF(Assumptions!$A$42="","",IF($B$7="Percentage",Assumptions!$B$42,IF($B$6=0,0,1/$B$6)))</f>
        <v>0.0416666666666667</v>
      </c>
      <c r="D41" s="46" t="n">
        <f aca="false">IF(A41="","",$B$4*B41)</f>
        <v>6047.01280663781</v>
      </c>
      <c r="E41" s="46" t="n">
        <f aca="false">IF(A41="","",D41/12)</f>
        <v>503.917733886484</v>
      </c>
      <c r="F41" s="46" t="n">
        <f aca="false">IF(A41="","",$B$5*B41)</f>
        <v>5800</v>
      </c>
      <c r="G41" s="46" t="n">
        <f aca="false">IF(A41="","",F41/12)</f>
        <v>483.333333333333</v>
      </c>
      <c r="H41" s="46" t="n">
        <f aca="false">IF(A41="","",E41-G41)</f>
        <v>20.5844005531505</v>
      </c>
      <c r="I41" s="26" t="n">
        <f aca="false">IF(OR(A41="",F41=0),"",(D41-F41)/F41)</f>
        <v>0.0425884149375529</v>
      </c>
    </row>
    <row r="42" customFormat="false" ht="15" hidden="false" customHeight="false" outlineLevel="0" collapsed="false">
      <c r="A42" s="40" t="str">
        <f aca="false">IF(Assumptions!$A$43="","",Assumptions!$A$43)</f>
        <v/>
      </c>
      <c r="B42" s="45" t="str">
        <f aca="false">IF(Assumptions!$A$43="","",IF($B$7="Percentage",Assumptions!$B$43,IF($B$6=0,0,1/$B$6)))</f>
        <v/>
      </c>
      <c r="D42" s="46" t="str">
        <f aca="false">IF(A42="","",$B$4*B42)</f>
        <v/>
      </c>
      <c r="E42" s="46" t="str">
        <f aca="false">IF(A42="","",D42/12)</f>
        <v/>
      </c>
      <c r="F42" s="46" t="str">
        <f aca="false">IF(A42="","",$B$5*B42)</f>
        <v/>
      </c>
      <c r="G42" s="46" t="str">
        <f aca="false">IF(A42="","",F42/12)</f>
        <v/>
      </c>
      <c r="H42" s="46" t="str">
        <f aca="false">IF(A42="","",E42-G42)</f>
        <v/>
      </c>
      <c r="I42" s="26" t="str">
        <f aca="false">IF(OR(A42="",F42=0),"",(D42-F42)/F42)</f>
        <v/>
      </c>
    </row>
    <row r="43" customFormat="false" ht="15" hidden="false" customHeight="false" outlineLevel="0" collapsed="false">
      <c r="A43" s="40" t="str">
        <f aca="false">IF(Assumptions!$A$44="","",Assumptions!$A$44)</f>
        <v/>
      </c>
      <c r="B43" s="45" t="str">
        <f aca="false">IF(Assumptions!$A$44="","",IF($B$7="Percentage",Assumptions!$B$44,IF($B$6=0,0,1/$B$6)))</f>
        <v/>
      </c>
      <c r="D43" s="46" t="str">
        <f aca="false">IF(A43="","",$B$4*B43)</f>
        <v/>
      </c>
      <c r="E43" s="46" t="str">
        <f aca="false">IF(A43="","",D43/12)</f>
        <v/>
      </c>
      <c r="F43" s="46" t="str">
        <f aca="false">IF(A43="","",$B$5*B43)</f>
        <v/>
      </c>
      <c r="G43" s="46" t="str">
        <f aca="false">IF(A43="","",F43/12)</f>
        <v/>
      </c>
      <c r="H43" s="46" t="str">
        <f aca="false">IF(A43="","",E43-G43)</f>
        <v/>
      </c>
      <c r="I43" s="26" t="str">
        <f aca="false">IF(OR(A43="",F43=0),"",(D43-F43)/F43)</f>
        <v/>
      </c>
    </row>
    <row r="44" customFormat="false" ht="15" hidden="false" customHeight="false" outlineLevel="0" collapsed="false">
      <c r="A44" s="40" t="str">
        <f aca="false">IF(Assumptions!$A$45="","",Assumptions!$A$45)</f>
        <v/>
      </c>
      <c r="B44" s="45" t="str">
        <f aca="false">IF(Assumptions!$A$45="","",IF($B$7="Percentage",Assumptions!$B$45,IF($B$6=0,0,1/$B$6)))</f>
        <v/>
      </c>
      <c r="D44" s="46" t="str">
        <f aca="false">IF(A44="","",$B$4*B44)</f>
        <v/>
      </c>
      <c r="E44" s="46" t="str">
        <f aca="false">IF(A44="","",D44/12)</f>
        <v/>
      </c>
      <c r="F44" s="46" t="str">
        <f aca="false">IF(A44="","",$B$5*B44)</f>
        <v/>
      </c>
      <c r="G44" s="46" t="str">
        <f aca="false">IF(A44="","",F44/12)</f>
        <v/>
      </c>
      <c r="H44" s="46" t="str">
        <f aca="false">IF(A44="","",E44-G44)</f>
        <v/>
      </c>
      <c r="I44" s="26" t="str">
        <f aca="false">IF(OR(A44="",F44=0),"",(D44-F44)/F44)</f>
        <v/>
      </c>
    </row>
    <row r="45" customFormat="false" ht="15" hidden="false" customHeight="false" outlineLevel="0" collapsed="false">
      <c r="A45" s="40" t="str">
        <f aca="false">IF(Assumptions!$A$46="","",Assumptions!$A$46)</f>
        <v/>
      </c>
      <c r="B45" s="45" t="str">
        <f aca="false">IF(Assumptions!$A$46="","",IF($B$7="Percentage",Assumptions!$B$46,IF($B$6=0,0,1/$B$6)))</f>
        <v/>
      </c>
      <c r="D45" s="46" t="str">
        <f aca="false">IF(A45="","",$B$4*B45)</f>
        <v/>
      </c>
      <c r="E45" s="46" t="str">
        <f aca="false">IF(A45="","",D45/12)</f>
        <v/>
      </c>
      <c r="F45" s="46" t="str">
        <f aca="false">IF(A45="","",$B$5*B45)</f>
        <v/>
      </c>
      <c r="G45" s="46" t="str">
        <f aca="false">IF(A45="","",F45/12)</f>
        <v/>
      </c>
      <c r="H45" s="46" t="str">
        <f aca="false">IF(A45="","",E45-G45)</f>
        <v/>
      </c>
      <c r="I45" s="26" t="str">
        <f aca="false">IF(OR(A45="",F45=0),"",(D45-F45)/F45)</f>
        <v/>
      </c>
    </row>
    <row r="46" customFormat="false" ht="15" hidden="false" customHeight="false" outlineLevel="0" collapsed="false">
      <c r="A46" s="40" t="str">
        <f aca="false">IF(Assumptions!$A$47="","",Assumptions!$A$47)</f>
        <v/>
      </c>
      <c r="B46" s="45" t="str">
        <f aca="false">IF(Assumptions!$A$47="","",IF($B$7="Percentage",Assumptions!$B$47,IF($B$6=0,0,1/$B$6)))</f>
        <v/>
      </c>
      <c r="D46" s="46" t="str">
        <f aca="false">IF(A46="","",$B$4*B46)</f>
        <v/>
      </c>
      <c r="E46" s="46" t="str">
        <f aca="false">IF(A46="","",D46/12)</f>
        <v/>
      </c>
      <c r="F46" s="46" t="str">
        <f aca="false">IF(A46="","",$B$5*B46)</f>
        <v/>
      </c>
      <c r="G46" s="46" t="str">
        <f aca="false">IF(A46="","",F46/12)</f>
        <v/>
      </c>
      <c r="H46" s="46" t="str">
        <f aca="false">IF(A46="","",E46-G46)</f>
        <v/>
      </c>
      <c r="I46" s="26" t="str">
        <f aca="false">IF(OR(A46="",F46=0),"",(D46-F46)/F46)</f>
        <v/>
      </c>
    </row>
    <row r="47" customFormat="false" ht="15" hidden="false" customHeight="false" outlineLevel="0" collapsed="false">
      <c r="A47" s="40" t="str">
        <f aca="false">IF(Assumptions!$A$48="","",Assumptions!$A$48)</f>
        <v/>
      </c>
      <c r="B47" s="45" t="str">
        <f aca="false">IF(Assumptions!$A$48="","",IF($B$7="Percentage",Assumptions!$B$48,IF($B$6=0,0,1/$B$6)))</f>
        <v/>
      </c>
      <c r="D47" s="46" t="str">
        <f aca="false">IF(A47="","",$B$4*B47)</f>
        <v/>
      </c>
      <c r="E47" s="46" t="str">
        <f aca="false">IF(A47="","",D47/12)</f>
        <v/>
      </c>
      <c r="F47" s="46" t="str">
        <f aca="false">IF(A47="","",$B$5*B47)</f>
        <v/>
      </c>
      <c r="G47" s="46" t="str">
        <f aca="false">IF(A47="","",F47/12)</f>
        <v/>
      </c>
      <c r="H47" s="46" t="str">
        <f aca="false">IF(A47="","",E47-G47)</f>
        <v/>
      </c>
      <c r="I47" s="26" t="str">
        <f aca="false">IF(OR(A47="",F47=0),"",(D47-F47)/F47)</f>
        <v/>
      </c>
    </row>
    <row r="48" customFormat="false" ht="15" hidden="false" customHeight="false" outlineLevel="0" collapsed="false">
      <c r="A48" s="40" t="str">
        <f aca="false">IF(Assumptions!$A$49="","",Assumptions!$A$49)</f>
        <v/>
      </c>
      <c r="B48" s="45" t="str">
        <f aca="false">IF(Assumptions!$A$49="","",IF($B$7="Percentage",Assumptions!$B$49,IF($B$6=0,0,1/$B$6)))</f>
        <v/>
      </c>
      <c r="D48" s="46" t="str">
        <f aca="false">IF(A48="","",$B$4*B48)</f>
        <v/>
      </c>
      <c r="E48" s="46" t="str">
        <f aca="false">IF(A48="","",D48/12)</f>
        <v/>
      </c>
      <c r="F48" s="46" t="str">
        <f aca="false">IF(A48="","",$B$5*B48)</f>
        <v/>
      </c>
      <c r="G48" s="46" t="str">
        <f aca="false">IF(A48="","",F48/12)</f>
        <v/>
      </c>
      <c r="H48" s="46" t="str">
        <f aca="false">IF(A48="","",E48-G48)</f>
        <v/>
      </c>
      <c r="I48" s="26" t="str">
        <f aca="false">IF(OR(A48="",F48=0),"",(D48-F48)/F48)</f>
        <v/>
      </c>
    </row>
    <row r="49" customFormat="false" ht="15" hidden="false" customHeight="false" outlineLevel="0" collapsed="false">
      <c r="A49" s="40" t="str">
        <f aca="false">IF(Assumptions!$A$50="","",Assumptions!$A$50)</f>
        <v/>
      </c>
      <c r="B49" s="45" t="str">
        <f aca="false">IF(Assumptions!$A$50="","",IF($B$7="Percentage",Assumptions!$B$50,IF($B$6=0,0,1/$B$6)))</f>
        <v/>
      </c>
      <c r="D49" s="46" t="str">
        <f aca="false">IF(A49="","",$B$4*B49)</f>
        <v/>
      </c>
      <c r="E49" s="46" t="str">
        <f aca="false">IF(A49="","",D49/12)</f>
        <v/>
      </c>
      <c r="F49" s="46" t="str">
        <f aca="false">IF(A49="","",$B$5*B49)</f>
        <v/>
      </c>
      <c r="G49" s="46" t="str">
        <f aca="false">IF(A49="","",F49/12)</f>
        <v/>
      </c>
      <c r="H49" s="46" t="str">
        <f aca="false">IF(A49="","",E49-G49)</f>
        <v/>
      </c>
      <c r="I49" s="26" t="str">
        <f aca="false">IF(OR(A49="",F49=0),"",(D49-F49)/F49)</f>
        <v/>
      </c>
    </row>
    <row r="50" customFormat="false" ht="15" hidden="false" customHeight="false" outlineLevel="0" collapsed="false">
      <c r="A50" s="40" t="str">
        <f aca="false">IF(Assumptions!$A$51="","",Assumptions!$A$51)</f>
        <v/>
      </c>
      <c r="B50" s="45" t="str">
        <f aca="false">IF(Assumptions!$A$51="","",IF($B$7="Percentage",Assumptions!$B$51,IF($B$6=0,0,1/$B$6)))</f>
        <v/>
      </c>
      <c r="D50" s="46" t="str">
        <f aca="false">IF(A50="","",$B$4*B50)</f>
        <v/>
      </c>
      <c r="E50" s="46" t="str">
        <f aca="false">IF(A50="","",D50/12)</f>
        <v/>
      </c>
      <c r="F50" s="46" t="str">
        <f aca="false">IF(A50="","",$B$5*B50)</f>
        <v/>
      </c>
      <c r="G50" s="46" t="str">
        <f aca="false">IF(A50="","",F50/12)</f>
        <v/>
      </c>
      <c r="H50" s="46" t="str">
        <f aca="false">IF(A50="","",E50-G50)</f>
        <v/>
      </c>
      <c r="I50" s="26" t="str">
        <f aca="false">IF(OR(A50="",F50=0),"",(D50-F50)/F50)</f>
        <v/>
      </c>
    </row>
    <row r="51" customFormat="false" ht="15" hidden="false" customHeight="false" outlineLevel="0" collapsed="false">
      <c r="A51" s="40" t="str">
        <f aca="false">IF(Assumptions!$A$52="","",Assumptions!$A$52)</f>
        <v/>
      </c>
      <c r="B51" s="45" t="str">
        <f aca="false">IF(Assumptions!$A$52="","",IF($B$7="Percentage",Assumptions!$B$52,IF($B$6=0,0,1/$B$6)))</f>
        <v/>
      </c>
      <c r="D51" s="46" t="str">
        <f aca="false">IF(A51="","",$B$4*B51)</f>
        <v/>
      </c>
      <c r="E51" s="46" t="str">
        <f aca="false">IF(A51="","",D51/12)</f>
        <v/>
      </c>
      <c r="F51" s="46" t="str">
        <f aca="false">IF(A51="","",$B$5*B51)</f>
        <v/>
      </c>
      <c r="G51" s="46" t="str">
        <f aca="false">IF(A51="","",F51/12)</f>
        <v/>
      </c>
      <c r="H51" s="46" t="str">
        <f aca="false">IF(A51="","",E51-G51)</f>
        <v/>
      </c>
      <c r="I51" s="26" t="str">
        <f aca="false">IF(OR(A51="",F51=0),"",(D51-F51)/F51)</f>
        <v/>
      </c>
    </row>
    <row r="52" customFormat="false" ht="15" hidden="false" customHeight="false" outlineLevel="0" collapsed="false">
      <c r="A52" s="40" t="str">
        <f aca="false">IF(Assumptions!$A$53="","",Assumptions!$A$53)</f>
        <v/>
      </c>
      <c r="B52" s="45" t="str">
        <f aca="false">IF(Assumptions!$A$53="","",IF($B$7="Percentage",Assumptions!$B$53,IF($B$6=0,0,1/$B$6)))</f>
        <v/>
      </c>
      <c r="D52" s="46" t="str">
        <f aca="false">IF(A52="","",$B$4*B52)</f>
        <v/>
      </c>
      <c r="E52" s="46" t="str">
        <f aca="false">IF(A52="","",D52/12)</f>
        <v/>
      </c>
      <c r="F52" s="46" t="str">
        <f aca="false">IF(A52="","",$B$5*B52)</f>
        <v/>
      </c>
      <c r="G52" s="46" t="str">
        <f aca="false">IF(A52="","",F52/12)</f>
        <v/>
      </c>
      <c r="H52" s="46" t="str">
        <f aca="false">IF(A52="","",E52-G52)</f>
        <v/>
      </c>
      <c r="I52" s="26" t="str">
        <f aca="false">IF(OR(A52="",F52=0),"",(D52-F52)/F52)</f>
        <v/>
      </c>
    </row>
    <row r="53" customFormat="false" ht="15" hidden="false" customHeight="false" outlineLevel="0" collapsed="false">
      <c r="A53" s="40" t="str">
        <f aca="false">IF(Assumptions!$A$54="","",Assumptions!$A$54)</f>
        <v/>
      </c>
      <c r="B53" s="45" t="str">
        <f aca="false">IF(Assumptions!$A$54="","",IF($B$7="Percentage",Assumptions!$B$54,IF($B$6=0,0,1/$B$6)))</f>
        <v/>
      </c>
      <c r="D53" s="46" t="str">
        <f aca="false">IF(A53="","",$B$4*B53)</f>
        <v/>
      </c>
      <c r="E53" s="46" t="str">
        <f aca="false">IF(A53="","",D53/12)</f>
        <v/>
      </c>
      <c r="F53" s="46" t="str">
        <f aca="false">IF(A53="","",$B$5*B53)</f>
        <v/>
      </c>
      <c r="G53" s="46" t="str">
        <f aca="false">IF(A53="","",F53/12)</f>
        <v/>
      </c>
      <c r="H53" s="46" t="str">
        <f aca="false">IF(A53="","",E53-G53)</f>
        <v/>
      </c>
      <c r="I53" s="26" t="str">
        <f aca="false">IF(OR(A53="",F53=0),"",(D53-F53)/F53)</f>
        <v/>
      </c>
    </row>
    <row r="54" customFormat="false" ht="15" hidden="false" customHeight="false" outlineLevel="0" collapsed="false">
      <c r="A54" s="40" t="str">
        <f aca="false">IF(Assumptions!$A$55="","",Assumptions!$A$55)</f>
        <v/>
      </c>
      <c r="B54" s="45" t="str">
        <f aca="false">IF(Assumptions!$A$55="","",IF($B$7="Percentage",Assumptions!$B$55,IF($B$6=0,0,1/$B$6)))</f>
        <v/>
      </c>
      <c r="D54" s="46" t="str">
        <f aca="false">IF(A54="","",$B$4*B54)</f>
        <v/>
      </c>
      <c r="E54" s="46" t="str">
        <f aca="false">IF(A54="","",D54/12)</f>
        <v/>
      </c>
      <c r="F54" s="46" t="str">
        <f aca="false">IF(A54="","",$B$5*B54)</f>
        <v/>
      </c>
      <c r="G54" s="46" t="str">
        <f aca="false">IF(A54="","",F54/12)</f>
        <v/>
      </c>
      <c r="H54" s="46" t="str">
        <f aca="false">IF(A54="","",E54-G54)</f>
        <v/>
      </c>
      <c r="I54" s="26" t="str">
        <f aca="false">IF(OR(A54="",F54=0),"",(D54-F54)/F54)</f>
        <v/>
      </c>
    </row>
    <row r="55" customFormat="false" ht="15" hidden="false" customHeight="false" outlineLevel="0" collapsed="false">
      <c r="A55" s="40" t="str">
        <f aca="false">IF(Assumptions!$A$56="","",Assumptions!$A$56)</f>
        <v/>
      </c>
      <c r="B55" s="45" t="str">
        <f aca="false">IF(Assumptions!$A$56="","",IF($B$7="Percentage",Assumptions!$B$56,IF($B$6=0,0,1/$B$6)))</f>
        <v/>
      </c>
      <c r="D55" s="46" t="str">
        <f aca="false">IF(A55="","",$B$4*B55)</f>
        <v/>
      </c>
      <c r="E55" s="46" t="str">
        <f aca="false">IF(A55="","",D55/12)</f>
        <v/>
      </c>
      <c r="F55" s="46" t="str">
        <f aca="false">IF(A55="","",$B$5*B55)</f>
        <v/>
      </c>
      <c r="G55" s="46" t="str">
        <f aca="false">IF(A55="","",F55/12)</f>
        <v/>
      </c>
      <c r="H55" s="46" t="str">
        <f aca="false">IF(A55="","",E55-G55)</f>
        <v/>
      </c>
      <c r="I55" s="26" t="str">
        <f aca="false">IF(OR(A55="",F55=0),"",(D55-F55)/F55)</f>
        <v/>
      </c>
    </row>
    <row r="56" customFormat="false" ht="15" hidden="false" customHeight="false" outlineLevel="0" collapsed="false">
      <c r="A56" s="40" t="str">
        <f aca="false">IF(Assumptions!$A$57="","",Assumptions!$A$57)</f>
        <v/>
      </c>
      <c r="B56" s="45" t="str">
        <f aca="false">IF(Assumptions!$A$57="","",IF($B$7="Percentage",Assumptions!$B$57,IF($B$6=0,0,1/$B$6)))</f>
        <v/>
      </c>
      <c r="D56" s="46" t="str">
        <f aca="false">IF(A56="","",$B$4*B56)</f>
        <v/>
      </c>
      <c r="E56" s="46" t="str">
        <f aca="false">IF(A56="","",D56/12)</f>
        <v/>
      </c>
      <c r="F56" s="46" t="str">
        <f aca="false">IF(A56="","",$B$5*B56)</f>
        <v/>
      </c>
      <c r="G56" s="46" t="str">
        <f aca="false">IF(A56="","",F56/12)</f>
        <v/>
      </c>
      <c r="H56" s="46" t="str">
        <f aca="false">IF(A56="","",E56-G56)</f>
        <v/>
      </c>
      <c r="I56" s="26" t="str">
        <f aca="false">IF(OR(A56="",F56=0),"",(D56-F56)/F56)</f>
        <v/>
      </c>
    </row>
    <row r="57" customFormat="false" ht="15" hidden="false" customHeight="false" outlineLevel="0" collapsed="false">
      <c r="A57" s="40" t="str">
        <f aca="false">IF(Assumptions!$A$58="","",Assumptions!$A$58)</f>
        <v/>
      </c>
      <c r="B57" s="45" t="str">
        <f aca="false">IF(Assumptions!$A$58="","",IF($B$7="Percentage",Assumptions!$B$58,IF($B$6=0,0,1/$B$6)))</f>
        <v/>
      </c>
      <c r="D57" s="46" t="str">
        <f aca="false">IF(A57="","",$B$4*B57)</f>
        <v/>
      </c>
      <c r="E57" s="46" t="str">
        <f aca="false">IF(A57="","",D57/12)</f>
        <v/>
      </c>
      <c r="F57" s="46" t="str">
        <f aca="false">IF(A57="","",$B$5*B57)</f>
        <v/>
      </c>
      <c r="G57" s="46" t="str">
        <f aca="false">IF(A57="","",F57/12)</f>
        <v/>
      </c>
      <c r="H57" s="46" t="str">
        <f aca="false">IF(A57="","",E57-G57)</f>
        <v/>
      </c>
      <c r="I57" s="26" t="str">
        <f aca="false">IF(OR(A57="",F57=0),"",(D57-F57)/F57)</f>
        <v/>
      </c>
    </row>
    <row r="58" customFormat="false" ht="15" hidden="false" customHeight="false" outlineLevel="0" collapsed="false">
      <c r="A58" s="40" t="str">
        <f aca="false">IF(Assumptions!$A$59="","",Assumptions!$A$59)</f>
        <v/>
      </c>
      <c r="B58" s="45" t="str">
        <f aca="false">IF(Assumptions!$A$59="","",IF($B$7="Percentage",Assumptions!$B$59,IF($B$6=0,0,1/$B$6)))</f>
        <v/>
      </c>
      <c r="D58" s="46" t="str">
        <f aca="false">IF(A58="","",$B$4*B58)</f>
        <v/>
      </c>
      <c r="E58" s="46" t="str">
        <f aca="false">IF(A58="","",D58/12)</f>
        <v/>
      </c>
      <c r="F58" s="46" t="str">
        <f aca="false">IF(A58="","",$B$5*B58)</f>
        <v/>
      </c>
      <c r="G58" s="46" t="str">
        <f aca="false">IF(A58="","",F58/12)</f>
        <v/>
      </c>
      <c r="H58" s="46" t="str">
        <f aca="false">IF(A58="","",E58-G58)</f>
        <v/>
      </c>
      <c r="I58" s="26" t="str">
        <f aca="false">IF(OR(A58="",F58=0),"",(D58-F58)/F58)</f>
        <v/>
      </c>
    </row>
    <row r="59" customFormat="false" ht="15" hidden="false" customHeight="false" outlineLevel="0" collapsed="false">
      <c r="A59" s="40" t="str">
        <f aca="false">IF(Assumptions!$A$60="","",Assumptions!$A$60)</f>
        <v/>
      </c>
      <c r="B59" s="45" t="str">
        <f aca="false">IF(Assumptions!$A$60="","",IF($B$7="Percentage",Assumptions!$B$60,IF($B$6=0,0,1/$B$6)))</f>
        <v/>
      </c>
      <c r="D59" s="46" t="str">
        <f aca="false">IF(A59="","",$B$4*B59)</f>
        <v/>
      </c>
      <c r="E59" s="46" t="str">
        <f aca="false">IF(A59="","",D59/12)</f>
        <v/>
      </c>
      <c r="F59" s="46" t="str">
        <f aca="false">IF(A59="","",$B$5*B59)</f>
        <v/>
      </c>
      <c r="G59" s="46" t="str">
        <f aca="false">IF(A59="","",F59/12)</f>
        <v/>
      </c>
      <c r="H59" s="46" t="str">
        <f aca="false">IF(A59="","",E59-G59)</f>
        <v/>
      </c>
      <c r="I59" s="26" t="str">
        <f aca="false">IF(OR(A59="",F59=0),"",(D59-F59)/F59)</f>
        <v/>
      </c>
    </row>
    <row r="60" customFormat="false" ht="15" hidden="false" customHeight="false" outlineLevel="0" collapsed="false">
      <c r="A60" s="40" t="str">
        <f aca="false">IF(Assumptions!$A$61="","",Assumptions!$A$61)</f>
        <v/>
      </c>
      <c r="B60" s="45" t="str">
        <f aca="false">IF(Assumptions!$A$61="","",IF($B$7="Percentage",Assumptions!$B$61,IF($B$6=0,0,1/$B$6)))</f>
        <v/>
      </c>
      <c r="D60" s="46" t="str">
        <f aca="false">IF(A60="","",$B$4*B60)</f>
        <v/>
      </c>
      <c r="E60" s="46" t="str">
        <f aca="false">IF(A60="","",D60/12)</f>
        <v/>
      </c>
      <c r="F60" s="46" t="str">
        <f aca="false">IF(A60="","",$B$5*B60)</f>
        <v/>
      </c>
      <c r="G60" s="46" t="str">
        <f aca="false">IF(A60="","",F60/12)</f>
        <v/>
      </c>
      <c r="H60" s="46" t="str">
        <f aca="false">IF(A60="","",E60-G60)</f>
        <v/>
      </c>
      <c r="I60" s="26" t="str">
        <f aca="false">IF(OR(A60="",F60=0),"",(D60-F60)/F60)</f>
        <v/>
      </c>
    </row>
    <row r="61" customFormat="false" ht="15" hidden="false" customHeight="false" outlineLevel="0" collapsed="false">
      <c r="A61" s="40" t="str">
        <f aca="false">IF(Assumptions!$A$62="","",Assumptions!$A$62)</f>
        <v/>
      </c>
      <c r="B61" s="45" t="str">
        <f aca="false">IF(Assumptions!$A$62="","",IF($B$7="Percentage",Assumptions!$B$62,IF($B$6=0,0,1/$B$6)))</f>
        <v/>
      </c>
      <c r="D61" s="46" t="str">
        <f aca="false">IF(A61="","",$B$4*B61)</f>
        <v/>
      </c>
      <c r="E61" s="46" t="str">
        <f aca="false">IF(A61="","",D61/12)</f>
        <v/>
      </c>
      <c r="F61" s="46" t="str">
        <f aca="false">IF(A61="","",$B$5*B61)</f>
        <v/>
      </c>
      <c r="G61" s="46" t="str">
        <f aca="false">IF(A61="","",F61/12)</f>
        <v/>
      </c>
      <c r="H61" s="46" t="str">
        <f aca="false">IF(A61="","",E61-G61)</f>
        <v/>
      </c>
      <c r="I61" s="26" t="str">
        <f aca="false">IF(OR(A61="",F61=0),"",(D61-F61)/F61)</f>
        <v/>
      </c>
    </row>
    <row r="62" customFormat="false" ht="15" hidden="false" customHeight="false" outlineLevel="0" collapsed="false">
      <c r="A62" s="40" t="str">
        <f aca="false">IF(Assumptions!$A$63="","",Assumptions!$A$63)</f>
        <v/>
      </c>
      <c r="B62" s="45" t="str">
        <f aca="false">IF(Assumptions!$A$63="","",IF($B$7="Percentage",Assumptions!$B$63,IF($B$6=0,0,1/$B$6)))</f>
        <v/>
      </c>
      <c r="D62" s="46" t="str">
        <f aca="false">IF(A62="","",$B$4*B62)</f>
        <v/>
      </c>
      <c r="E62" s="46" t="str">
        <f aca="false">IF(A62="","",D62/12)</f>
        <v/>
      </c>
      <c r="F62" s="46" t="str">
        <f aca="false">IF(A62="","",$B$5*B62)</f>
        <v/>
      </c>
      <c r="G62" s="46" t="str">
        <f aca="false">IF(A62="","",F62/12)</f>
        <v/>
      </c>
      <c r="H62" s="46" t="str">
        <f aca="false">IF(A62="","",E62-G62)</f>
        <v/>
      </c>
      <c r="I62" s="26" t="str">
        <f aca="false">IF(OR(A62="",F62=0),"",(D62-F62)/F62)</f>
        <v/>
      </c>
    </row>
    <row r="63" customFormat="false" ht="15" hidden="false" customHeight="false" outlineLevel="0" collapsed="false">
      <c r="A63" s="40" t="str">
        <f aca="false">IF(Assumptions!$A$64="","",Assumptions!$A$64)</f>
        <v/>
      </c>
      <c r="B63" s="45" t="str">
        <f aca="false">IF(Assumptions!$A$64="","",IF($B$7="Percentage",Assumptions!$B$64,IF($B$6=0,0,1/$B$6)))</f>
        <v/>
      </c>
      <c r="D63" s="46" t="str">
        <f aca="false">IF(A63="","",$B$4*B63)</f>
        <v/>
      </c>
      <c r="E63" s="46" t="str">
        <f aca="false">IF(A63="","",D63/12)</f>
        <v/>
      </c>
      <c r="F63" s="46" t="str">
        <f aca="false">IF(A63="","",$B$5*B63)</f>
        <v/>
      </c>
      <c r="G63" s="46" t="str">
        <f aca="false">IF(A63="","",F63/12)</f>
        <v/>
      </c>
      <c r="H63" s="46" t="str">
        <f aca="false">IF(A63="","",E63-G63)</f>
        <v/>
      </c>
      <c r="I63" s="26" t="str">
        <f aca="false">IF(OR(A63="",F63=0),"",(D63-F63)/F63)</f>
        <v/>
      </c>
    </row>
    <row r="64" customFormat="false" ht="15" hidden="false" customHeight="false" outlineLevel="0" collapsed="false">
      <c r="A64" s="40" t="str">
        <f aca="false">IF(Assumptions!$A$65="","",Assumptions!$A$65)</f>
        <v/>
      </c>
      <c r="B64" s="45" t="str">
        <f aca="false">IF(Assumptions!$A$65="","",IF($B$7="Percentage",Assumptions!$B$65,IF($B$6=0,0,1/$B$6)))</f>
        <v/>
      </c>
      <c r="D64" s="46" t="str">
        <f aca="false">IF(A64="","",$B$4*B64)</f>
        <v/>
      </c>
      <c r="E64" s="46" t="str">
        <f aca="false">IF(A64="","",D64/12)</f>
        <v/>
      </c>
      <c r="F64" s="46" t="str">
        <f aca="false">IF(A64="","",$B$5*B64)</f>
        <v/>
      </c>
      <c r="G64" s="46" t="str">
        <f aca="false">IF(A64="","",F64/12)</f>
        <v/>
      </c>
      <c r="H64" s="46" t="str">
        <f aca="false">IF(A64="","",E64-G64)</f>
        <v/>
      </c>
      <c r="I64" s="26" t="str">
        <f aca="false">IF(OR(A64="",F64=0),"",(D64-F64)/F64)</f>
        <v/>
      </c>
    </row>
    <row r="65" customFormat="false" ht="15" hidden="false" customHeight="false" outlineLevel="0" collapsed="false">
      <c r="A65" s="40" t="str">
        <f aca="false">IF(Assumptions!$A$66="","",Assumptions!$A$66)</f>
        <v/>
      </c>
      <c r="B65" s="45" t="str">
        <f aca="false">IF(Assumptions!$A$66="","",IF($B$7="Percentage",Assumptions!$B$66,IF($B$6=0,0,1/$B$6)))</f>
        <v/>
      </c>
      <c r="D65" s="46" t="str">
        <f aca="false">IF(A65="","",$B$4*B65)</f>
        <v/>
      </c>
      <c r="E65" s="46" t="str">
        <f aca="false">IF(A65="","",D65/12)</f>
        <v/>
      </c>
      <c r="F65" s="46" t="str">
        <f aca="false">IF(A65="","",$B$5*B65)</f>
        <v/>
      </c>
      <c r="G65" s="46" t="str">
        <f aca="false">IF(A65="","",F65/12)</f>
        <v/>
      </c>
      <c r="H65" s="46" t="str">
        <f aca="false">IF(A65="","",E65-G65)</f>
        <v/>
      </c>
      <c r="I65" s="26" t="str">
        <f aca="false">IF(OR(A65="",F65=0),"",(D65-F65)/F65)</f>
        <v/>
      </c>
    </row>
    <row r="66" customFormat="false" ht="15" hidden="false" customHeight="false" outlineLevel="0" collapsed="false">
      <c r="A66" s="40" t="str">
        <f aca="false">IF(Assumptions!$A$67="","",Assumptions!$A$67)</f>
        <v/>
      </c>
      <c r="B66" s="45" t="str">
        <f aca="false">IF(Assumptions!$A$67="","",IF($B$7="Percentage",Assumptions!$B$67,IF($B$6=0,0,1/$B$6)))</f>
        <v/>
      </c>
      <c r="D66" s="46" t="str">
        <f aca="false">IF(A66="","",$B$4*B66)</f>
        <v/>
      </c>
      <c r="E66" s="46" t="str">
        <f aca="false">IF(A66="","",D66/12)</f>
        <v/>
      </c>
      <c r="F66" s="46" t="str">
        <f aca="false">IF(A66="","",$B$5*B66)</f>
        <v/>
      </c>
      <c r="G66" s="46" t="str">
        <f aca="false">IF(A66="","",F66/12)</f>
        <v/>
      </c>
      <c r="H66" s="46" t="str">
        <f aca="false">IF(A66="","",E66-G66)</f>
        <v/>
      </c>
      <c r="I66" s="26" t="str">
        <f aca="false">IF(OR(A66="",F66=0),"",(D66-F66)/F66)</f>
        <v/>
      </c>
    </row>
    <row r="67" customFormat="false" ht="15" hidden="false" customHeight="false" outlineLevel="0" collapsed="false">
      <c r="A67" s="40" t="str">
        <f aca="false">IF(Assumptions!$A$68="","",Assumptions!$A$68)</f>
        <v/>
      </c>
      <c r="B67" s="45" t="str">
        <f aca="false">IF(Assumptions!$A$68="","",IF($B$7="Percentage",Assumptions!$B$68,IF($B$6=0,0,1/$B$6)))</f>
        <v/>
      </c>
      <c r="D67" s="46" t="str">
        <f aca="false">IF(A67="","",$B$4*B67)</f>
        <v/>
      </c>
      <c r="E67" s="46" t="str">
        <f aca="false">IF(A67="","",D67/12)</f>
        <v/>
      </c>
      <c r="F67" s="46" t="str">
        <f aca="false">IF(A67="","",$B$5*B67)</f>
        <v/>
      </c>
      <c r="G67" s="46" t="str">
        <f aca="false">IF(A67="","",F67/12)</f>
        <v/>
      </c>
      <c r="H67" s="46" t="str">
        <f aca="false">IF(A67="","",E67-G67)</f>
        <v/>
      </c>
      <c r="I67" s="26" t="str">
        <f aca="false">IF(OR(A67="",F67=0),"",(D67-F67)/F67)</f>
        <v/>
      </c>
    </row>
    <row r="68" customFormat="false" ht="15" hidden="false" customHeight="false" outlineLevel="0" collapsed="false">
      <c r="A68" s="40" t="str">
        <f aca="false">IF(Assumptions!$A$69="","",Assumptions!$A$69)</f>
        <v/>
      </c>
      <c r="B68" s="45" t="str">
        <f aca="false">IF(Assumptions!$A$69="","",IF($B$7="Percentage",Assumptions!$B$69,IF($B$6=0,0,1/$B$6)))</f>
        <v/>
      </c>
      <c r="D68" s="46" t="str">
        <f aca="false">IF(A68="","",$B$4*B68)</f>
        <v/>
      </c>
      <c r="E68" s="46" t="str">
        <f aca="false">IF(A68="","",D68/12)</f>
        <v/>
      </c>
      <c r="F68" s="46" t="str">
        <f aca="false">IF(A68="","",$B$5*B68)</f>
        <v/>
      </c>
      <c r="G68" s="46" t="str">
        <f aca="false">IF(A68="","",F68/12)</f>
        <v/>
      </c>
      <c r="H68" s="46" t="str">
        <f aca="false">IF(A68="","",E68-G68)</f>
        <v/>
      </c>
      <c r="I68" s="26" t="str">
        <f aca="false">IF(OR(A68="",F68=0),"",(D68-F68)/F68)</f>
        <v/>
      </c>
    </row>
    <row r="69" customFormat="false" ht="15" hidden="false" customHeight="false" outlineLevel="0" collapsed="false">
      <c r="A69" s="40" t="str">
        <f aca="false">IF(Assumptions!$A$70="","",Assumptions!$A$70)</f>
        <v/>
      </c>
      <c r="B69" s="45" t="str">
        <f aca="false">IF(Assumptions!$A$70="","",IF($B$7="Percentage",Assumptions!$B$70,IF($B$6=0,0,1/$B$6)))</f>
        <v/>
      </c>
      <c r="D69" s="46" t="str">
        <f aca="false">IF(A69="","",$B$4*B69)</f>
        <v/>
      </c>
      <c r="E69" s="46" t="str">
        <f aca="false">IF(A69="","",D69/12)</f>
        <v/>
      </c>
      <c r="F69" s="46" t="str">
        <f aca="false">IF(A69="","",$B$5*B69)</f>
        <v/>
      </c>
      <c r="G69" s="46" t="str">
        <f aca="false">IF(A69="","",F69/12)</f>
        <v/>
      </c>
      <c r="H69" s="46" t="str">
        <f aca="false">IF(A69="","",E69-G69)</f>
        <v/>
      </c>
      <c r="I69" s="26" t="str">
        <f aca="false">IF(OR(A69="",F69=0),"",(D69-F69)/F69)</f>
        <v/>
      </c>
    </row>
    <row r="70" customFormat="false" ht="15" hidden="false" customHeight="false" outlineLevel="0" collapsed="false">
      <c r="A70" s="40" t="str">
        <f aca="false">IF(Assumptions!$A$71="","",Assumptions!$A$71)</f>
        <v/>
      </c>
      <c r="B70" s="45" t="str">
        <f aca="false">IF(Assumptions!$A$71="","",IF($B$7="Percentage",Assumptions!$B$71,IF($B$6=0,0,1/$B$6)))</f>
        <v/>
      </c>
      <c r="D70" s="46" t="str">
        <f aca="false">IF(A70="","",$B$4*B70)</f>
        <v/>
      </c>
      <c r="E70" s="46" t="str">
        <f aca="false">IF(A70="","",D70/12)</f>
        <v/>
      </c>
      <c r="F70" s="46" t="str">
        <f aca="false">IF(A70="","",$B$5*B70)</f>
        <v/>
      </c>
      <c r="G70" s="46" t="str">
        <f aca="false">IF(A70="","",F70/12)</f>
        <v/>
      </c>
      <c r="H70" s="46" t="str">
        <f aca="false">IF(A70="","",E70-G70)</f>
        <v/>
      </c>
      <c r="I70" s="26" t="str">
        <f aca="false">IF(OR(A70="",F70=0),"",(D70-F70)/F70)</f>
        <v/>
      </c>
    </row>
    <row r="71" customFormat="false" ht="15" hidden="false" customHeight="false" outlineLevel="0" collapsed="false">
      <c r="A71" s="40" t="str">
        <f aca="false">IF(Assumptions!$A$72="","",Assumptions!$A$72)</f>
        <v/>
      </c>
      <c r="B71" s="45" t="str">
        <f aca="false">IF(Assumptions!$A$72="","",IF($B$7="Percentage",Assumptions!$B$72,IF($B$6=0,0,1/$B$6)))</f>
        <v/>
      </c>
      <c r="D71" s="46" t="str">
        <f aca="false">IF(A71="","",$B$4*B71)</f>
        <v/>
      </c>
      <c r="E71" s="46" t="str">
        <f aca="false">IF(A71="","",D71/12)</f>
        <v/>
      </c>
      <c r="F71" s="46" t="str">
        <f aca="false">IF(A71="","",$B$5*B71)</f>
        <v/>
      </c>
      <c r="G71" s="46" t="str">
        <f aca="false">IF(A71="","",F71/12)</f>
        <v/>
      </c>
      <c r="H71" s="46" t="str">
        <f aca="false">IF(A71="","",E71-G71)</f>
        <v/>
      </c>
      <c r="I71" s="26" t="str">
        <f aca="false">IF(OR(A71="",F71=0),"",(D71-F71)/F71)</f>
        <v/>
      </c>
    </row>
    <row r="72" customFormat="false" ht="15" hidden="false" customHeight="false" outlineLevel="0" collapsed="false">
      <c r="A72" s="40" t="str">
        <f aca="false">IF(Assumptions!$A$73="","",Assumptions!$A$73)</f>
        <v/>
      </c>
      <c r="B72" s="45" t="str">
        <f aca="false">IF(Assumptions!$A$73="","",IF($B$7="Percentage",Assumptions!$B$73,IF($B$6=0,0,1/$B$6)))</f>
        <v/>
      </c>
      <c r="D72" s="46" t="str">
        <f aca="false">IF(A72="","",$B$4*B72)</f>
        <v/>
      </c>
      <c r="E72" s="46" t="str">
        <f aca="false">IF(A72="","",D72/12)</f>
        <v/>
      </c>
      <c r="F72" s="46" t="str">
        <f aca="false">IF(A72="","",$B$5*B72)</f>
        <v/>
      </c>
      <c r="G72" s="46" t="str">
        <f aca="false">IF(A72="","",F72/12)</f>
        <v/>
      </c>
      <c r="H72" s="46" t="str">
        <f aca="false">IF(A72="","",E72-G72)</f>
        <v/>
      </c>
      <c r="I72" s="26" t="str">
        <f aca="false">IF(OR(A72="",F72=0),"",(D72-F72)/F72)</f>
        <v/>
      </c>
    </row>
    <row r="73" customFormat="false" ht="15" hidden="false" customHeight="false" outlineLevel="0" collapsed="false">
      <c r="A73" s="40" t="str">
        <f aca="false">IF(Assumptions!$A$74="","",Assumptions!$A$74)</f>
        <v/>
      </c>
      <c r="B73" s="45" t="str">
        <f aca="false">IF(Assumptions!$A$74="","",IF($B$7="Percentage",Assumptions!$B$74,IF($B$6=0,0,1/$B$6)))</f>
        <v/>
      </c>
      <c r="D73" s="46" t="str">
        <f aca="false">IF(A73="","",$B$4*B73)</f>
        <v/>
      </c>
      <c r="E73" s="46" t="str">
        <f aca="false">IF(A73="","",D73/12)</f>
        <v/>
      </c>
      <c r="F73" s="46" t="str">
        <f aca="false">IF(A73="","",$B$5*B73)</f>
        <v/>
      </c>
      <c r="G73" s="46" t="str">
        <f aca="false">IF(A73="","",F73/12)</f>
        <v/>
      </c>
      <c r="H73" s="46" t="str">
        <f aca="false">IF(A73="","",E73-G73)</f>
        <v/>
      </c>
      <c r="I73" s="26" t="str">
        <f aca="false">IF(OR(A73="",F73=0),"",(D73-F73)/F73)</f>
        <v/>
      </c>
    </row>
    <row r="74" customFormat="false" ht="15" hidden="false" customHeight="false" outlineLevel="0" collapsed="false">
      <c r="A74" s="40" t="str">
        <f aca="false">IF(Assumptions!$A$75="","",Assumptions!$A$75)</f>
        <v/>
      </c>
      <c r="B74" s="45" t="str">
        <f aca="false">IF(Assumptions!$A$75="","",IF($B$7="Percentage",Assumptions!$B$75,IF($B$6=0,0,1/$B$6)))</f>
        <v/>
      </c>
      <c r="D74" s="46" t="str">
        <f aca="false">IF(A74="","",$B$4*B74)</f>
        <v/>
      </c>
      <c r="E74" s="46" t="str">
        <f aca="false">IF(A74="","",D74/12)</f>
        <v/>
      </c>
      <c r="F74" s="46" t="str">
        <f aca="false">IF(A74="","",$B$5*B74)</f>
        <v/>
      </c>
      <c r="G74" s="46" t="str">
        <f aca="false">IF(A74="","",F74/12)</f>
        <v/>
      </c>
      <c r="H74" s="46" t="str">
        <f aca="false">IF(A74="","",E74-G74)</f>
        <v/>
      </c>
      <c r="I74" s="26" t="str">
        <f aca="false">IF(OR(A74="",F74=0),"",(D74-F74)/F74)</f>
        <v/>
      </c>
    </row>
    <row r="75" customFormat="false" ht="15" hidden="false" customHeight="false" outlineLevel="0" collapsed="false">
      <c r="A75" s="40" t="str">
        <f aca="false">IF(Assumptions!$A$76="","",Assumptions!$A$76)</f>
        <v/>
      </c>
      <c r="B75" s="45" t="str">
        <f aca="false">IF(Assumptions!$A$76="","",IF($B$7="Percentage",Assumptions!$B$76,IF($B$6=0,0,1/$B$6)))</f>
        <v/>
      </c>
      <c r="D75" s="46" t="str">
        <f aca="false">IF(A75="","",$B$4*B75)</f>
        <v/>
      </c>
      <c r="E75" s="46" t="str">
        <f aca="false">IF(A75="","",D75/12)</f>
        <v/>
      </c>
      <c r="F75" s="46" t="str">
        <f aca="false">IF(A75="","",$B$5*B75)</f>
        <v/>
      </c>
      <c r="G75" s="46" t="str">
        <f aca="false">IF(A75="","",F75/12)</f>
        <v/>
      </c>
      <c r="H75" s="46" t="str">
        <f aca="false">IF(A75="","",E75-G75)</f>
        <v/>
      </c>
      <c r="I75" s="26" t="str">
        <f aca="false">IF(OR(A75="",F75=0),"",(D75-F75)/F75)</f>
        <v/>
      </c>
    </row>
    <row r="76" customFormat="false" ht="15" hidden="false" customHeight="false" outlineLevel="0" collapsed="false">
      <c r="A76" s="40" t="str">
        <f aca="false">IF(Assumptions!$A$77="","",Assumptions!$A$77)</f>
        <v/>
      </c>
      <c r="B76" s="45" t="str">
        <f aca="false">IF(Assumptions!$A$77="","",IF($B$7="Percentage",Assumptions!$B$77,IF($B$6=0,0,1/$B$6)))</f>
        <v/>
      </c>
      <c r="D76" s="46" t="str">
        <f aca="false">IF(A76="","",$B$4*B76)</f>
        <v/>
      </c>
      <c r="E76" s="46" t="str">
        <f aca="false">IF(A76="","",D76/12)</f>
        <v/>
      </c>
      <c r="F76" s="46" t="str">
        <f aca="false">IF(A76="","",$B$5*B76)</f>
        <v/>
      </c>
      <c r="G76" s="46" t="str">
        <f aca="false">IF(A76="","",F76/12)</f>
        <v/>
      </c>
      <c r="H76" s="46" t="str">
        <f aca="false">IF(A76="","",E76-G76)</f>
        <v/>
      </c>
      <c r="I76" s="26" t="str">
        <f aca="false">IF(OR(A76="",F76=0),"",(D76-F76)/F76)</f>
        <v/>
      </c>
    </row>
    <row r="77" customFormat="false" ht="15" hidden="false" customHeight="false" outlineLevel="0" collapsed="false">
      <c r="A77" s="40" t="str">
        <f aca="false">IF(Assumptions!$A$78="","",Assumptions!$A$78)</f>
        <v/>
      </c>
      <c r="B77" s="45" t="str">
        <f aca="false">IF(Assumptions!$A$78="","",IF($B$7="Percentage",Assumptions!$B$78,IF($B$6=0,0,1/$B$6)))</f>
        <v/>
      </c>
      <c r="D77" s="46" t="str">
        <f aca="false">IF(A77="","",$B$4*B77)</f>
        <v/>
      </c>
      <c r="E77" s="46" t="str">
        <f aca="false">IF(A77="","",D77/12)</f>
        <v/>
      </c>
      <c r="F77" s="46" t="str">
        <f aca="false">IF(A77="","",$B$5*B77)</f>
        <v/>
      </c>
      <c r="G77" s="46" t="str">
        <f aca="false">IF(A77="","",F77/12)</f>
        <v/>
      </c>
      <c r="H77" s="46" t="str">
        <f aca="false">IF(A77="","",E77-G77)</f>
        <v/>
      </c>
      <c r="I77" s="26" t="str">
        <f aca="false">IF(OR(A77="",F77=0),"",(D77-F77)/F77)</f>
        <v/>
      </c>
    </row>
    <row r="78" customFormat="false" ht="15" hidden="false" customHeight="false" outlineLevel="0" collapsed="false">
      <c r="A78" s="40" t="str">
        <f aca="false">IF(Assumptions!$A$79="","",Assumptions!$A$79)</f>
        <v/>
      </c>
      <c r="B78" s="45" t="str">
        <f aca="false">IF(Assumptions!$A$79="","",IF($B$7="Percentage",Assumptions!$B$79,IF($B$6=0,0,1/$B$6)))</f>
        <v/>
      </c>
      <c r="D78" s="46" t="str">
        <f aca="false">IF(A78="","",$B$4*B78)</f>
        <v/>
      </c>
      <c r="E78" s="46" t="str">
        <f aca="false">IF(A78="","",D78/12)</f>
        <v/>
      </c>
      <c r="F78" s="46" t="str">
        <f aca="false">IF(A78="","",$B$5*B78)</f>
        <v/>
      </c>
      <c r="G78" s="46" t="str">
        <f aca="false">IF(A78="","",F78/12)</f>
        <v/>
      </c>
      <c r="H78" s="46" t="str">
        <f aca="false">IF(A78="","",E78-G78)</f>
        <v/>
      </c>
      <c r="I78" s="26" t="str">
        <f aca="false">IF(OR(A78="",F78=0),"",(D78-F78)/F78)</f>
        <v/>
      </c>
    </row>
    <row r="79" customFormat="false" ht="15" hidden="false" customHeight="false" outlineLevel="0" collapsed="false">
      <c r="A79" s="40" t="str">
        <f aca="false">IF(Assumptions!$A$80="","",Assumptions!$A$80)</f>
        <v/>
      </c>
      <c r="B79" s="45" t="str">
        <f aca="false">IF(Assumptions!$A$80="","",IF($B$7="Percentage",Assumptions!$B$80,IF($B$6=0,0,1/$B$6)))</f>
        <v/>
      </c>
      <c r="D79" s="46" t="str">
        <f aca="false">IF(A79="","",$B$4*B79)</f>
        <v/>
      </c>
      <c r="E79" s="46" t="str">
        <f aca="false">IF(A79="","",D79/12)</f>
        <v/>
      </c>
      <c r="F79" s="46" t="str">
        <f aca="false">IF(A79="","",$B$5*B79)</f>
        <v/>
      </c>
      <c r="G79" s="46" t="str">
        <f aca="false">IF(A79="","",F79/12)</f>
        <v/>
      </c>
      <c r="H79" s="46" t="str">
        <f aca="false">IF(A79="","",E79-G79)</f>
        <v/>
      </c>
      <c r="I79" s="26" t="str">
        <f aca="false">IF(OR(A79="",F79=0),"",(D79-F79)/F79)</f>
        <v/>
      </c>
    </row>
    <row r="80" customFormat="false" ht="15" hidden="false" customHeight="false" outlineLevel="0" collapsed="false">
      <c r="A80" s="40" t="str">
        <f aca="false">IF(Assumptions!$A$81="","",Assumptions!$A$81)</f>
        <v/>
      </c>
      <c r="B80" s="45" t="str">
        <f aca="false">IF(Assumptions!$A$81="","",IF($B$7="Percentage",Assumptions!$B$81,IF($B$6=0,0,1/$B$6)))</f>
        <v/>
      </c>
      <c r="D80" s="46" t="str">
        <f aca="false">IF(A80="","",$B$4*B80)</f>
        <v/>
      </c>
      <c r="E80" s="46" t="str">
        <f aca="false">IF(A80="","",D80/12)</f>
        <v/>
      </c>
      <c r="F80" s="46" t="str">
        <f aca="false">IF(A80="","",$B$5*B80)</f>
        <v/>
      </c>
      <c r="G80" s="46" t="str">
        <f aca="false">IF(A80="","",F80/12)</f>
        <v/>
      </c>
      <c r="H80" s="46" t="str">
        <f aca="false">IF(A80="","",E80-G80)</f>
        <v/>
      </c>
      <c r="I80" s="26" t="str">
        <f aca="false">IF(OR(A80="",F80=0),"",(D80-F80)/F80)</f>
        <v/>
      </c>
    </row>
    <row r="81" customFormat="false" ht="15" hidden="false" customHeight="false" outlineLevel="0" collapsed="false">
      <c r="A81" s="40" t="str">
        <f aca="false">IF(Assumptions!$A$82="","",Assumptions!$A$82)</f>
        <v/>
      </c>
      <c r="B81" s="45" t="str">
        <f aca="false">IF(Assumptions!$A$82="","",IF($B$7="Percentage",Assumptions!$B$82,IF($B$6=0,0,1/$B$6)))</f>
        <v/>
      </c>
      <c r="D81" s="46" t="str">
        <f aca="false">IF(A81="","",$B$4*B81)</f>
        <v/>
      </c>
      <c r="E81" s="46" t="str">
        <f aca="false">IF(A81="","",D81/12)</f>
        <v/>
      </c>
      <c r="F81" s="46" t="str">
        <f aca="false">IF(A81="","",$B$5*B81)</f>
        <v/>
      </c>
      <c r="G81" s="46" t="str">
        <f aca="false">IF(A81="","",F81/12)</f>
        <v/>
      </c>
      <c r="H81" s="46" t="str">
        <f aca="false">IF(A81="","",E81-G81)</f>
        <v/>
      </c>
      <c r="I81" s="26" t="str">
        <f aca="false">IF(OR(A81="",F81=0),"",(D81-F81)/F81)</f>
        <v/>
      </c>
    </row>
    <row r="82" customFormat="false" ht="15" hidden="false" customHeight="false" outlineLevel="0" collapsed="false">
      <c r="A82" s="40" t="str">
        <f aca="false">IF(Assumptions!$A$83="","",Assumptions!$A$83)</f>
        <v/>
      </c>
      <c r="B82" s="45" t="str">
        <f aca="false">IF(Assumptions!$A$83="","",IF($B$7="Percentage",Assumptions!$B$83,IF($B$6=0,0,1/$B$6)))</f>
        <v/>
      </c>
      <c r="D82" s="46" t="str">
        <f aca="false">IF(A82="","",$B$4*B82)</f>
        <v/>
      </c>
      <c r="E82" s="46" t="str">
        <f aca="false">IF(A82="","",D82/12)</f>
        <v/>
      </c>
      <c r="F82" s="46" t="str">
        <f aca="false">IF(A82="","",$B$5*B82)</f>
        <v/>
      </c>
      <c r="G82" s="46" t="str">
        <f aca="false">IF(A82="","",F82/12)</f>
        <v/>
      </c>
      <c r="H82" s="46" t="str">
        <f aca="false">IF(A82="","",E82-G82)</f>
        <v/>
      </c>
      <c r="I82" s="26" t="str">
        <f aca="false">IF(OR(A82="",F82=0),"",(D82-F82)/F82)</f>
        <v/>
      </c>
    </row>
    <row r="83" customFormat="false" ht="15" hidden="false" customHeight="false" outlineLevel="0" collapsed="false">
      <c r="A83" s="40" t="str">
        <f aca="false">IF(Assumptions!$A$84="","",Assumptions!$A$84)</f>
        <v/>
      </c>
      <c r="B83" s="45" t="str">
        <f aca="false">IF(Assumptions!$A$84="","",IF($B$7="Percentage",Assumptions!$B$84,IF($B$6=0,0,1/$B$6)))</f>
        <v/>
      </c>
      <c r="D83" s="46" t="str">
        <f aca="false">IF(A83="","",$B$4*B83)</f>
        <v/>
      </c>
      <c r="E83" s="46" t="str">
        <f aca="false">IF(A83="","",D83/12)</f>
        <v/>
      </c>
      <c r="F83" s="46" t="str">
        <f aca="false">IF(A83="","",$B$5*B83)</f>
        <v/>
      </c>
      <c r="G83" s="46" t="str">
        <f aca="false">IF(A83="","",F83/12)</f>
        <v/>
      </c>
      <c r="H83" s="46" t="str">
        <f aca="false">IF(A83="","",E83-G83)</f>
        <v/>
      </c>
      <c r="I83" s="26" t="str">
        <f aca="false">IF(OR(A83="",F83=0),"",(D83-F83)/F83)</f>
        <v/>
      </c>
    </row>
    <row r="84" customFormat="false" ht="15" hidden="false" customHeight="false" outlineLevel="0" collapsed="false">
      <c r="A84" s="40" t="str">
        <f aca="false">IF(Assumptions!$A$85="","",Assumptions!$A$85)</f>
        <v/>
      </c>
      <c r="B84" s="45" t="str">
        <f aca="false">IF(Assumptions!$A$85="","",IF($B$7="Percentage",Assumptions!$B$85,IF($B$6=0,0,1/$B$6)))</f>
        <v/>
      </c>
      <c r="D84" s="46" t="str">
        <f aca="false">IF(A84="","",$B$4*B84)</f>
        <v/>
      </c>
      <c r="E84" s="46" t="str">
        <f aca="false">IF(A84="","",D84/12)</f>
        <v/>
      </c>
      <c r="F84" s="46" t="str">
        <f aca="false">IF(A84="","",$B$5*B84)</f>
        <v/>
      </c>
      <c r="G84" s="46" t="str">
        <f aca="false">IF(A84="","",F84/12)</f>
        <v/>
      </c>
      <c r="H84" s="46" t="str">
        <f aca="false">IF(A84="","",E84-G84)</f>
        <v/>
      </c>
      <c r="I84" s="26" t="str">
        <f aca="false">IF(OR(A84="",F84=0),"",(D84-F84)/F84)</f>
        <v/>
      </c>
    </row>
    <row r="85" customFormat="false" ht="15" hidden="false" customHeight="false" outlineLevel="0" collapsed="false">
      <c r="A85" s="40" t="str">
        <f aca="false">IF(Assumptions!$A$86="","",Assumptions!$A$86)</f>
        <v/>
      </c>
      <c r="B85" s="45" t="str">
        <f aca="false">IF(Assumptions!$A$86="","",IF($B$7="Percentage",Assumptions!$B$86,IF($B$6=0,0,1/$B$6)))</f>
        <v/>
      </c>
      <c r="D85" s="46" t="str">
        <f aca="false">IF(A85="","",$B$4*B85)</f>
        <v/>
      </c>
      <c r="E85" s="46" t="str">
        <f aca="false">IF(A85="","",D85/12)</f>
        <v/>
      </c>
      <c r="F85" s="46" t="str">
        <f aca="false">IF(A85="","",$B$5*B85)</f>
        <v/>
      </c>
      <c r="G85" s="46" t="str">
        <f aca="false">IF(A85="","",F85/12)</f>
        <v/>
      </c>
      <c r="H85" s="46" t="str">
        <f aca="false">IF(A85="","",E85-G85)</f>
        <v/>
      </c>
      <c r="I85" s="26" t="str">
        <f aca="false">IF(OR(A85="",F85=0),"",(D85-F85)/F85)</f>
        <v/>
      </c>
    </row>
    <row r="86" customFormat="false" ht="15" hidden="false" customHeight="false" outlineLevel="0" collapsed="false">
      <c r="A86" s="40" t="str">
        <f aca="false">IF(Assumptions!$A$87="","",Assumptions!$A$87)</f>
        <v/>
      </c>
      <c r="B86" s="45" t="str">
        <f aca="false">IF(Assumptions!$A$87="","",IF($B$7="Percentage",Assumptions!$B$87,IF($B$6=0,0,1/$B$6)))</f>
        <v/>
      </c>
      <c r="D86" s="46" t="str">
        <f aca="false">IF(A86="","",$B$4*B86)</f>
        <v/>
      </c>
      <c r="E86" s="46" t="str">
        <f aca="false">IF(A86="","",D86/12)</f>
        <v/>
      </c>
      <c r="F86" s="46" t="str">
        <f aca="false">IF(A86="","",$B$5*B86)</f>
        <v/>
      </c>
      <c r="G86" s="46" t="str">
        <f aca="false">IF(A86="","",F86/12)</f>
        <v/>
      </c>
      <c r="H86" s="46" t="str">
        <f aca="false">IF(A86="","",E86-G86)</f>
        <v/>
      </c>
      <c r="I86" s="26" t="str">
        <f aca="false">IF(OR(A86="",F86=0),"",(D86-F86)/F86)</f>
        <v/>
      </c>
    </row>
    <row r="87" customFormat="false" ht="15" hidden="false" customHeight="false" outlineLevel="0" collapsed="false">
      <c r="A87" s="40" t="str">
        <f aca="false">IF(Assumptions!$A$88="","",Assumptions!$A$88)</f>
        <v/>
      </c>
      <c r="B87" s="45" t="str">
        <f aca="false">IF(Assumptions!$A$88="","",IF($B$7="Percentage",Assumptions!$B$88,IF($B$6=0,0,1/$B$6)))</f>
        <v/>
      </c>
      <c r="D87" s="46" t="str">
        <f aca="false">IF(A87="","",$B$4*B87)</f>
        <v/>
      </c>
      <c r="E87" s="46" t="str">
        <f aca="false">IF(A87="","",D87/12)</f>
        <v/>
      </c>
      <c r="F87" s="46" t="str">
        <f aca="false">IF(A87="","",$B$5*B87)</f>
        <v/>
      </c>
      <c r="G87" s="46" t="str">
        <f aca="false">IF(A87="","",F87/12)</f>
        <v/>
      </c>
      <c r="H87" s="46" t="str">
        <f aca="false">IF(A87="","",E87-G87)</f>
        <v/>
      </c>
      <c r="I87" s="26" t="str">
        <f aca="false">IF(OR(A87="",F87=0),"",(D87-F87)/F87)</f>
        <v/>
      </c>
    </row>
    <row r="88" customFormat="false" ht="15" hidden="false" customHeight="false" outlineLevel="0" collapsed="false">
      <c r="A88" s="40" t="str">
        <f aca="false">IF(Assumptions!$A$89="","",Assumptions!$A$89)</f>
        <v/>
      </c>
      <c r="B88" s="45" t="str">
        <f aca="false">IF(Assumptions!$A$89="","",IF($B$7="Percentage",Assumptions!$B$89,IF($B$6=0,0,1/$B$6)))</f>
        <v/>
      </c>
      <c r="D88" s="46" t="str">
        <f aca="false">IF(A88="","",$B$4*B88)</f>
        <v/>
      </c>
      <c r="E88" s="46" t="str">
        <f aca="false">IF(A88="","",D88/12)</f>
        <v/>
      </c>
      <c r="F88" s="46" t="str">
        <f aca="false">IF(A88="","",$B$5*B88)</f>
        <v/>
      </c>
      <c r="G88" s="46" t="str">
        <f aca="false">IF(A88="","",F88/12)</f>
        <v/>
      </c>
      <c r="H88" s="46" t="str">
        <f aca="false">IF(A88="","",E88-G88)</f>
        <v/>
      </c>
      <c r="I88" s="26" t="str">
        <f aca="false">IF(OR(A88="",F88=0),"",(D88-F88)/F88)</f>
        <v/>
      </c>
    </row>
    <row r="89" customFormat="false" ht="15" hidden="false" customHeight="false" outlineLevel="0" collapsed="false">
      <c r="A89" s="40" t="str">
        <f aca="false">IF(Assumptions!$A$90="","",Assumptions!$A$90)</f>
        <v/>
      </c>
      <c r="B89" s="45" t="str">
        <f aca="false">IF(Assumptions!$A$90="","",IF($B$7="Percentage",Assumptions!$B$90,IF($B$6=0,0,1/$B$6)))</f>
        <v/>
      </c>
      <c r="D89" s="46" t="str">
        <f aca="false">IF(A89="","",$B$4*B89)</f>
        <v/>
      </c>
      <c r="E89" s="46" t="str">
        <f aca="false">IF(A89="","",D89/12)</f>
        <v/>
      </c>
      <c r="F89" s="46" t="str">
        <f aca="false">IF(A89="","",$B$5*B89)</f>
        <v/>
      </c>
      <c r="G89" s="46" t="str">
        <f aca="false">IF(A89="","",F89/12)</f>
        <v/>
      </c>
      <c r="H89" s="46" t="str">
        <f aca="false">IF(A89="","",E89-G89)</f>
        <v/>
      </c>
      <c r="I89" s="26" t="str">
        <f aca="false">IF(OR(A89="",F89=0),"",(D89-F89)/F89)</f>
        <v/>
      </c>
    </row>
    <row r="90" customFormat="false" ht="15" hidden="false" customHeight="false" outlineLevel="0" collapsed="false">
      <c r="A90" s="40" t="str">
        <f aca="false">IF(Assumptions!$A$91="","",Assumptions!$A$91)</f>
        <v/>
      </c>
      <c r="B90" s="45" t="str">
        <f aca="false">IF(Assumptions!$A$91="","",IF($B$7="Percentage",Assumptions!$B$91,IF($B$6=0,0,1/$B$6)))</f>
        <v/>
      </c>
      <c r="D90" s="46" t="str">
        <f aca="false">IF(A90="","",$B$4*B90)</f>
        <v/>
      </c>
      <c r="E90" s="46" t="str">
        <f aca="false">IF(A90="","",D90/12)</f>
        <v/>
      </c>
      <c r="F90" s="46" t="str">
        <f aca="false">IF(A90="","",$B$5*B90)</f>
        <v/>
      </c>
      <c r="G90" s="46" t="str">
        <f aca="false">IF(A90="","",F90/12)</f>
        <v/>
      </c>
      <c r="H90" s="46" t="str">
        <f aca="false">IF(A90="","",E90-G90)</f>
        <v/>
      </c>
      <c r="I90" s="26" t="str">
        <f aca="false">IF(OR(A90="",F90=0),"",(D90-F90)/F90)</f>
        <v/>
      </c>
    </row>
    <row r="91" customFormat="false" ht="15" hidden="false" customHeight="false" outlineLevel="0" collapsed="false">
      <c r="A91" s="40" t="str">
        <f aca="false">IF(Assumptions!$A$92="","",Assumptions!$A$92)</f>
        <v/>
      </c>
      <c r="B91" s="45" t="str">
        <f aca="false">IF(Assumptions!$A$92="","",IF($B$7="Percentage",Assumptions!$B$92,IF($B$6=0,0,1/$B$6)))</f>
        <v/>
      </c>
      <c r="D91" s="46" t="str">
        <f aca="false">IF(A91="","",$B$4*B91)</f>
        <v/>
      </c>
      <c r="E91" s="46" t="str">
        <f aca="false">IF(A91="","",D91/12)</f>
        <v/>
      </c>
      <c r="F91" s="46" t="str">
        <f aca="false">IF(A91="","",$B$5*B91)</f>
        <v/>
      </c>
      <c r="G91" s="46" t="str">
        <f aca="false">IF(A91="","",F91/12)</f>
        <v/>
      </c>
      <c r="H91" s="46" t="str">
        <f aca="false">IF(A91="","",E91-G91)</f>
        <v/>
      </c>
      <c r="I91" s="26" t="str">
        <f aca="false">IF(OR(A91="",F91=0),"",(D91-F91)/F91)</f>
        <v/>
      </c>
    </row>
    <row r="92" customFormat="false" ht="15" hidden="false" customHeight="false" outlineLevel="0" collapsed="false">
      <c r="A92" s="40" t="str">
        <f aca="false">IF(Assumptions!$A$93="","",Assumptions!$A$93)</f>
        <v/>
      </c>
      <c r="B92" s="45" t="str">
        <f aca="false">IF(Assumptions!$A$93="","",IF($B$7="Percentage",Assumptions!$B$93,IF($B$6=0,0,1/$B$6)))</f>
        <v/>
      </c>
      <c r="D92" s="46" t="str">
        <f aca="false">IF(A92="","",$B$4*B92)</f>
        <v/>
      </c>
      <c r="E92" s="46" t="str">
        <f aca="false">IF(A92="","",D92/12)</f>
        <v/>
      </c>
      <c r="F92" s="46" t="str">
        <f aca="false">IF(A92="","",$B$5*B92)</f>
        <v/>
      </c>
      <c r="G92" s="46" t="str">
        <f aca="false">IF(A92="","",F92/12)</f>
        <v/>
      </c>
      <c r="H92" s="46" t="str">
        <f aca="false">IF(A92="","",E92-G92)</f>
        <v/>
      </c>
      <c r="I92" s="26" t="str">
        <f aca="false">IF(OR(A92="",F92=0),"",(D92-F92)/F92)</f>
        <v/>
      </c>
    </row>
    <row r="93" customFormat="false" ht="15" hidden="false" customHeight="false" outlineLevel="0" collapsed="false">
      <c r="A93" s="40" t="str">
        <f aca="false">IF(Assumptions!$A$94="","",Assumptions!$A$94)</f>
        <v/>
      </c>
      <c r="B93" s="45" t="str">
        <f aca="false">IF(Assumptions!$A$94="","",IF($B$7="Percentage",Assumptions!$B$94,IF($B$6=0,0,1/$B$6)))</f>
        <v/>
      </c>
      <c r="D93" s="46" t="str">
        <f aca="false">IF(A93="","",$B$4*B93)</f>
        <v/>
      </c>
      <c r="E93" s="46" t="str">
        <f aca="false">IF(A93="","",D93/12)</f>
        <v/>
      </c>
      <c r="F93" s="46" t="str">
        <f aca="false">IF(A93="","",$B$5*B93)</f>
        <v/>
      </c>
      <c r="G93" s="46" t="str">
        <f aca="false">IF(A93="","",F93/12)</f>
        <v/>
      </c>
      <c r="H93" s="46" t="str">
        <f aca="false">IF(A93="","",E93-G93)</f>
        <v/>
      </c>
      <c r="I93" s="26" t="str">
        <f aca="false">IF(OR(A93="",F93=0),"",(D93-F93)/F93)</f>
        <v/>
      </c>
    </row>
    <row r="94" customFormat="false" ht="15" hidden="false" customHeight="false" outlineLevel="0" collapsed="false">
      <c r="A94" s="40" t="str">
        <f aca="false">IF(Assumptions!$A$95="","",Assumptions!$A$95)</f>
        <v/>
      </c>
      <c r="B94" s="45" t="str">
        <f aca="false">IF(Assumptions!$A$95="","",IF($B$7="Percentage",Assumptions!$B$95,IF($B$6=0,0,1/$B$6)))</f>
        <v/>
      </c>
      <c r="D94" s="46" t="str">
        <f aca="false">IF(A94="","",$B$4*B94)</f>
        <v/>
      </c>
      <c r="E94" s="46" t="str">
        <f aca="false">IF(A94="","",D94/12)</f>
        <v/>
      </c>
      <c r="F94" s="46" t="str">
        <f aca="false">IF(A94="","",$B$5*B94)</f>
        <v/>
      </c>
      <c r="G94" s="46" t="str">
        <f aca="false">IF(A94="","",F94/12)</f>
        <v/>
      </c>
      <c r="H94" s="46" t="str">
        <f aca="false">IF(A94="","",E94-G94)</f>
        <v/>
      </c>
      <c r="I94" s="26" t="str">
        <f aca="false">IF(OR(A94="",F94=0),"",(D94-F94)/F94)</f>
        <v/>
      </c>
    </row>
    <row r="95" customFormat="false" ht="15" hidden="false" customHeight="false" outlineLevel="0" collapsed="false">
      <c r="A95" s="40" t="str">
        <f aca="false">IF(Assumptions!$A$96="","",Assumptions!$A$96)</f>
        <v/>
      </c>
      <c r="B95" s="45" t="str">
        <f aca="false">IF(Assumptions!$A$96="","",IF($B$7="Percentage",Assumptions!$B$96,IF($B$6=0,0,1/$B$6)))</f>
        <v/>
      </c>
      <c r="D95" s="46" t="str">
        <f aca="false">IF(A95="","",$B$4*B95)</f>
        <v/>
      </c>
      <c r="E95" s="46" t="str">
        <f aca="false">IF(A95="","",D95/12)</f>
        <v/>
      </c>
      <c r="F95" s="46" t="str">
        <f aca="false">IF(A95="","",$B$5*B95)</f>
        <v/>
      </c>
      <c r="G95" s="46" t="str">
        <f aca="false">IF(A95="","",F95/12)</f>
        <v/>
      </c>
      <c r="H95" s="46" t="str">
        <f aca="false">IF(A95="","",E95-G95)</f>
        <v/>
      </c>
      <c r="I95" s="26" t="str">
        <f aca="false">IF(OR(A95="",F95=0),"",(D95-F95)/F95)</f>
        <v/>
      </c>
    </row>
    <row r="96" customFormat="false" ht="15" hidden="false" customHeight="false" outlineLevel="0" collapsed="false">
      <c r="A96" s="40" t="str">
        <f aca="false">IF(Assumptions!$A$97="","",Assumptions!$A$97)</f>
        <v/>
      </c>
      <c r="B96" s="45" t="str">
        <f aca="false">IF(Assumptions!$A$97="","",IF($B$7="Percentage",Assumptions!$B$97,IF($B$6=0,0,1/$B$6)))</f>
        <v/>
      </c>
      <c r="D96" s="46" t="str">
        <f aca="false">IF(A96="","",$B$4*B96)</f>
        <v/>
      </c>
      <c r="E96" s="46" t="str">
        <f aca="false">IF(A96="","",D96/12)</f>
        <v/>
      </c>
      <c r="F96" s="46" t="str">
        <f aca="false">IF(A96="","",$B$5*B96)</f>
        <v/>
      </c>
      <c r="G96" s="46" t="str">
        <f aca="false">IF(A96="","",F96/12)</f>
        <v/>
      </c>
      <c r="H96" s="46" t="str">
        <f aca="false">IF(A96="","",E96-G96)</f>
        <v/>
      </c>
      <c r="I96" s="26" t="str">
        <f aca="false">IF(OR(A96="",F96=0),"",(D96-F96)/F96)</f>
        <v/>
      </c>
    </row>
    <row r="97" customFormat="false" ht="15" hidden="false" customHeight="false" outlineLevel="0" collapsed="false">
      <c r="A97" s="40" t="str">
        <f aca="false">IF(Assumptions!$A$98="","",Assumptions!$A$98)</f>
        <v/>
      </c>
      <c r="B97" s="45" t="str">
        <f aca="false">IF(Assumptions!$A$98="","",IF($B$7="Percentage",Assumptions!$B$98,IF($B$6=0,0,1/$B$6)))</f>
        <v/>
      </c>
      <c r="D97" s="46" t="str">
        <f aca="false">IF(A97="","",$B$4*B97)</f>
        <v/>
      </c>
      <c r="E97" s="46" t="str">
        <f aca="false">IF(A97="","",D97/12)</f>
        <v/>
      </c>
      <c r="F97" s="46" t="str">
        <f aca="false">IF(A97="","",$B$5*B97)</f>
        <v/>
      </c>
      <c r="G97" s="46" t="str">
        <f aca="false">IF(A97="","",F97/12)</f>
        <v/>
      </c>
      <c r="H97" s="46" t="str">
        <f aca="false">IF(A97="","",E97-G97)</f>
        <v/>
      </c>
      <c r="I97" s="26" t="str">
        <f aca="false">IF(OR(A97="",F97=0),"",(D97-F97)/F97)</f>
        <v/>
      </c>
    </row>
    <row r="98" customFormat="false" ht="15" hidden="false" customHeight="false" outlineLevel="0" collapsed="false">
      <c r="A98" s="40" t="str">
        <f aca="false">IF(Assumptions!$A$99="","",Assumptions!$A$99)</f>
        <v/>
      </c>
      <c r="B98" s="45" t="str">
        <f aca="false">IF(Assumptions!$A$99="","",IF($B$7="Percentage",Assumptions!$B$99,IF($B$6=0,0,1/$B$6)))</f>
        <v/>
      </c>
      <c r="D98" s="46" t="str">
        <f aca="false">IF(A98="","",$B$4*B98)</f>
        <v/>
      </c>
      <c r="E98" s="46" t="str">
        <f aca="false">IF(A98="","",D98/12)</f>
        <v/>
      </c>
      <c r="F98" s="46" t="str">
        <f aca="false">IF(A98="","",$B$5*B98)</f>
        <v/>
      </c>
      <c r="G98" s="46" t="str">
        <f aca="false">IF(A98="","",F98/12)</f>
        <v/>
      </c>
      <c r="H98" s="46" t="str">
        <f aca="false">IF(A98="","",E98-G98)</f>
        <v/>
      </c>
      <c r="I98" s="26" t="str">
        <f aca="false">IF(OR(A98="",F98=0),"",(D98-F98)/F98)</f>
        <v/>
      </c>
    </row>
    <row r="99" customFormat="false" ht="15" hidden="false" customHeight="false" outlineLevel="0" collapsed="false">
      <c r="A99" s="40" t="str">
        <f aca="false">IF(Assumptions!$A$100="","",Assumptions!$A$100)</f>
        <v/>
      </c>
      <c r="B99" s="45" t="str">
        <f aca="false">IF(Assumptions!$A$100="","",IF($B$7="Percentage",Assumptions!$B$100,IF($B$6=0,0,1/$B$6)))</f>
        <v/>
      </c>
      <c r="D99" s="46" t="str">
        <f aca="false">IF(A99="","",$B$4*B99)</f>
        <v/>
      </c>
      <c r="E99" s="46" t="str">
        <f aca="false">IF(A99="","",D99/12)</f>
        <v/>
      </c>
      <c r="F99" s="46" t="str">
        <f aca="false">IF(A99="","",$B$5*B99)</f>
        <v/>
      </c>
      <c r="G99" s="46" t="str">
        <f aca="false">IF(A99="","",F99/12)</f>
        <v/>
      </c>
      <c r="H99" s="46" t="str">
        <f aca="false">IF(A99="","",E99-G99)</f>
        <v/>
      </c>
      <c r="I99" s="26" t="str">
        <f aca="false">IF(OR(A99="",F99=0),"",(D99-F99)/F99)</f>
        <v/>
      </c>
    </row>
    <row r="100" customFormat="false" ht="15" hidden="false" customHeight="false" outlineLevel="0" collapsed="false">
      <c r="A100" s="40" t="str">
        <f aca="false">IF(Assumptions!$A$101="","",Assumptions!$A$101)</f>
        <v/>
      </c>
      <c r="B100" s="45" t="str">
        <f aca="false">IF(Assumptions!$A$101="","",IF($B$7="Percentage",Assumptions!$B$101,IF($B$6=0,0,1/$B$6)))</f>
        <v/>
      </c>
      <c r="D100" s="46" t="str">
        <f aca="false">IF(A100="","",$B$4*B100)</f>
        <v/>
      </c>
      <c r="E100" s="46" t="str">
        <f aca="false">IF(A100="","",D100/12)</f>
        <v/>
      </c>
      <c r="F100" s="46" t="str">
        <f aca="false">IF(A100="","",$B$5*B100)</f>
        <v/>
      </c>
      <c r="G100" s="46" t="str">
        <f aca="false">IF(A100="","",F100/12)</f>
        <v/>
      </c>
      <c r="H100" s="46" t="str">
        <f aca="false">IF(A100="","",E100-G100)</f>
        <v/>
      </c>
      <c r="I100" s="26" t="str">
        <f aca="false">IF(OR(A100="",F100=0),"",(D100-F100)/F100)</f>
        <v/>
      </c>
    </row>
    <row r="101" customFormat="false" ht="15" hidden="false" customHeight="false" outlineLevel="0" collapsed="false">
      <c r="A101" s="40" t="str">
        <f aca="false">IF(Assumptions!$A$102="","",Assumptions!$A$102)</f>
        <v/>
      </c>
      <c r="B101" s="45" t="str">
        <f aca="false">IF(Assumptions!$A$102="","",IF($B$7="Percentage",Assumptions!$B$102,IF($B$6=0,0,1/$B$6)))</f>
        <v/>
      </c>
      <c r="D101" s="46" t="str">
        <f aca="false">IF(A101="","",$B$4*B101)</f>
        <v/>
      </c>
      <c r="E101" s="46" t="str">
        <f aca="false">IF(A101="","",D101/12)</f>
        <v/>
      </c>
      <c r="F101" s="46" t="str">
        <f aca="false">IF(A101="","",$B$5*B101)</f>
        <v/>
      </c>
      <c r="G101" s="46" t="str">
        <f aca="false">IF(A101="","",F101/12)</f>
        <v/>
      </c>
      <c r="H101" s="46" t="str">
        <f aca="false">IF(A101="","",E101-G101)</f>
        <v/>
      </c>
      <c r="I101" s="26" t="str">
        <f aca="false">IF(OR(A101="",F101=0),"",(D101-F101)/F101)</f>
        <v/>
      </c>
    </row>
    <row r="102" customFormat="false" ht="15" hidden="false" customHeight="false" outlineLevel="0" collapsed="false">
      <c r="A102" s="40" t="str">
        <f aca="false">IF(Assumptions!$A$103="","",Assumptions!$A$103)</f>
        <v/>
      </c>
      <c r="B102" s="45" t="str">
        <f aca="false">IF(Assumptions!$A$103="","",IF($B$7="Percentage",Assumptions!$B$103,IF($B$6=0,0,1/$B$6)))</f>
        <v/>
      </c>
      <c r="D102" s="46" t="str">
        <f aca="false">IF(A102="","",$B$4*B102)</f>
        <v/>
      </c>
      <c r="E102" s="46" t="str">
        <f aca="false">IF(A102="","",D102/12)</f>
        <v/>
      </c>
      <c r="F102" s="46" t="str">
        <f aca="false">IF(A102="","",$B$5*B102)</f>
        <v/>
      </c>
      <c r="G102" s="46" t="str">
        <f aca="false">IF(A102="","",F102/12)</f>
        <v/>
      </c>
      <c r="H102" s="46" t="str">
        <f aca="false">IF(A102="","",E102-G102)</f>
        <v/>
      </c>
      <c r="I102" s="26" t="str">
        <f aca="false">IF(OR(A102="",F102=0),"",(D102-F102)/F102)</f>
        <v/>
      </c>
    </row>
    <row r="103" customFormat="false" ht="15" hidden="false" customHeight="false" outlineLevel="0" collapsed="false">
      <c r="A103" s="40" t="str">
        <f aca="false">IF(Assumptions!$A$104="","",Assumptions!$A$104)</f>
        <v/>
      </c>
      <c r="B103" s="45" t="str">
        <f aca="false">IF(Assumptions!$A$104="","",IF($B$7="Percentage",Assumptions!$B$104,IF($B$6=0,0,1/$B$6)))</f>
        <v/>
      </c>
      <c r="D103" s="46" t="str">
        <f aca="false">IF(A103="","",$B$4*B103)</f>
        <v/>
      </c>
      <c r="E103" s="46" t="str">
        <f aca="false">IF(A103="","",D103/12)</f>
        <v/>
      </c>
      <c r="F103" s="46" t="str">
        <f aca="false">IF(A103="","",$B$5*B103)</f>
        <v/>
      </c>
      <c r="G103" s="46" t="str">
        <f aca="false">IF(A103="","",F103/12)</f>
        <v/>
      </c>
      <c r="H103" s="46" t="str">
        <f aca="false">IF(A103="","",E103-G103)</f>
        <v/>
      </c>
      <c r="I103" s="26" t="str">
        <f aca="false">IF(OR(A103="",F103=0),"",(D103-F103)/F103)</f>
        <v/>
      </c>
    </row>
    <row r="104" customFormat="false" ht="15" hidden="false" customHeight="false" outlineLevel="0" collapsed="false">
      <c r="A104" s="40" t="str">
        <f aca="false">IF(Assumptions!$A$105="","",Assumptions!$A$105)</f>
        <v/>
      </c>
      <c r="B104" s="45" t="str">
        <f aca="false">IF(Assumptions!$A$105="","",IF($B$7="Percentage",Assumptions!$B$105,IF($B$6=0,0,1/$B$6)))</f>
        <v/>
      </c>
      <c r="D104" s="46" t="str">
        <f aca="false">IF(A104="","",$B$4*B104)</f>
        <v/>
      </c>
      <c r="E104" s="46" t="str">
        <f aca="false">IF(A104="","",D104/12)</f>
        <v/>
      </c>
      <c r="F104" s="46" t="str">
        <f aca="false">IF(A104="","",$B$5*B104)</f>
        <v/>
      </c>
      <c r="G104" s="46" t="str">
        <f aca="false">IF(A104="","",F104/12)</f>
        <v/>
      </c>
      <c r="H104" s="46" t="str">
        <f aca="false">IF(A104="","",E104-G104)</f>
        <v/>
      </c>
      <c r="I104" s="26" t="str">
        <f aca="false">IF(OR(A104="",F104=0),"",(D104-F104)/F104)</f>
        <v/>
      </c>
    </row>
    <row r="105" customFormat="false" ht="15" hidden="false" customHeight="false" outlineLevel="0" collapsed="false">
      <c r="A105" s="40" t="str">
        <f aca="false">IF(Assumptions!$A$106="","",Assumptions!$A$106)</f>
        <v/>
      </c>
      <c r="B105" s="45" t="str">
        <f aca="false">IF(Assumptions!$A$106="","",IF($B$7="Percentage",Assumptions!$B$106,IF($B$6=0,0,1/$B$6)))</f>
        <v/>
      </c>
      <c r="D105" s="46" t="str">
        <f aca="false">IF(A105="","",$B$4*B105)</f>
        <v/>
      </c>
      <c r="E105" s="46" t="str">
        <f aca="false">IF(A105="","",D105/12)</f>
        <v/>
      </c>
      <c r="F105" s="46" t="str">
        <f aca="false">IF(A105="","",$B$5*B105)</f>
        <v/>
      </c>
      <c r="G105" s="46" t="str">
        <f aca="false">IF(A105="","",F105/12)</f>
        <v/>
      </c>
      <c r="H105" s="46" t="str">
        <f aca="false">IF(A105="","",E105-G105)</f>
        <v/>
      </c>
      <c r="I105" s="26" t="str">
        <f aca="false">IF(OR(A105="",F105=0),"",(D105-F105)/F105)</f>
        <v/>
      </c>
    </row>
    <row r="106" customFormat="false" ht="15" hidden="false" customHeight="false" outlineLevel="0" collapsed="false">
      <c r="A106" s="40" t="str">
        <f aca="false">IF(Assumptions!$A$107="","",Assumptions!$A$107)</f>
        <v/>
      </c>
      <c r="B106" s="45" t="str">
        <f aca="false">IF(Assumptions!$A$107="","",IF($B$7="Percentage",Assumptions!$B$107,IF($B$6=0,0,1/$B$6)))</f>
        <v/>
      </c>
      <c r="D106" s="46" t="str">
        <f aca="false">IF(A106="","",$B$4*B106)</f>
        <v/>
      </c>
      <c r="E106" s="46" t="str">
        <f aca="false">IF(A106="","",D106/12)</f>
        <v/>
      </c>
      <c r="F106" s="46" t="str">
        <f aca="false">IF(A106="","",$B$5*B106)</f>
        <v/>
      </c>
      <c r="G106" s="46" t="str">
        <f aca="false">IF(A106="","",F106/12)</f>
        <v/>
      </c>
      <c r="H106" s="46" t="str">
        <f aca="false">IF(A106="","",E106-G106)</f>
        <v/>
      </c>
      <c r="I106" s="26" t="str">
        <f aca="false">IF(OR(A106="",F106=0),"",(D106-F106)/F106)</f>
        <v/>
      </c>
    </row>
    <row r="107" customFormat="false" ht="15" hidden="false" customHeight="false" outlineLevel="0" collapsed="false">
      <c r="A107" s="40" t="str">
        <f aca="false">IF(Assumptions!$A$108="","",Assumptions!$A$108)</f>
        <v/>
      </c>
      <c r="B107" s="45" t="str">
        <f aca="false">IF(Assumptions!$A$108="","",IF($B$7="Percentage",Assumptions!$B$108,IF($B$6=0,0,1/$B$6)))</f>
        <v/>
      </c>
      <c r="D107" s="46" t="str">
        <f aca="false">IF(A107="","",$B$4*B107)</f>
        <v/>
      </c>
      <c r="E107" s="46" t="str">
        <f aca="false">IF(A107="","",D107/12)</f>
        <v/>
      </c>
      <c r="F107" s="46" t="str">
        <f aca="false">IF(A107="","",$B$5*B107)</f>
        <v/>
      </c>
      <c r="G107" s="46" t="str">
        <f aca="false">IF(A107="","",F107/12)</f>
        <v/>
      </c>
      <c r="H107" s="46" t="str">
        <f aca="false">IF(A107="","",E107-G107)</f>
        <v/>
      </c>
      <c r="I107" s="26" t="str">
        <f aca="false">IF(OR(A107="",F107=0),"",(D107-F107)/F107)</f>
        <v/>
      </c>
    </row>
    <row r="108" customFormat="false" ht="15" hidden="false" customHeight="false" outlineLevel="0" collapsed="false">
      <c r="A108" s="40" t="str">
        <f aca="false">IF(Assumptions!$A$109="","",Assumptions!$A$109)</f>
        <v/>
      </c>
      <c r="B108" s="45" t="str">
        <f aca="false">IF(Assumptions!$A$109="","",IF($B$7="Percentage",Assumptions!$B$109,IF($B$6=0,0,1/$B$6)))</f>
        <v/>
      </c>
      <c r="D108" s="46" t="str">
        <f aca="false">IF(A108="","",$B$4*B108)</f>
        <v/>
      </c>
      <c r="E108" s="46" t="str">
        <f aca="false">IF(A108="","",D108/12)</f>
        <v/>
      </c>
      <c r="F108" s="46" t="str">
        <f aca="false">IF(A108="","",$B$5*B108)</f>
        <v/>
      </c>
      <c r="G108" s="46" t="str">
        <f aca="false">IF(A108="","",F108/12)</f>
        <v/>
      </c>
      <c r="H108" s="46" t="str">
        <f aca="false">IF(A108="","",E108-G108)</f>
        <v/>
      </c>
      <c r="I108" s="26" t="str">
        <f aca="false">IF(OR(A108="",F108=0),"",(D108-F108)/F108)</f>
        <v/>
      </c>
    </row>
    <row r="109" customFormat="false" ht="15" hidden="false" customHeight="false" outlineLevel="0" collapsed="false">
      <c r="A109" s="40" t="str">
        <f aca="false">IF(Assumptions!$A$110="","",Assumptions!$A$110)</f>
        <v/>
      </c>
      <c r="B109" s="45" t="str">
        <f aca="false">IF(Assumptions!$A$110="","",IF($B$7="Percentage",Assumptions!$B$110,IF($B$6=0,0,1/$B$6)))</f>
        <v/>
      </c>
      <c r="D109" s="46" t="str">
        <f aca="false">IF(A109="","",$B$4*B109)</f>
        <v/>
      </c>
      <c r="E109" s="46" t="str">
        <f aca="false">IF(A109="","",D109/12)</f>
        <v/>
      </c>
      <c r="F109" s="46" t="str">
        <f aca="false">IF(A109="","",$B$5*B109)</f>
        <v/>
      </c>
      <c r="G109" s="46" t="str">
        <f aca="false">IF(A109="","",F109/12)</f>
        <v/>
      </c>
      <c r="H109" s="46" t="str">
        <f aca="false">IF(A109="","",E109-G109)</f>
        <v/>
      </c>
      <c r="I109" s="26" t="str">
        <f aca="false">IF(OR(A109="",F109=0),"",(D109-F109)/F109)</f>
        <v/>
      </c>
    </row>
    <row r="110" customFormat="false" ht="15" hidden="false" customHeight="false" outlineLevel="0" collapsed="false">
      <c r="A110" s="40" t="str">
        <f aca="false">IF(Assumptions!$A$111="","",Assumptions!$A$111)</f>
        <v/>
      </c>
      <c r="B110" s="45" t="str">
        <f aca="false">IF(Assumptions!$A$111="","",IF($B$7="Percentage",Assumptions!$B$111,IF($B$6=0,0,1/$B$6)))</f>
        <v/>
      </c>
      <c r="D110" s="46" t="str">
        <f aca="false">IF(A110="","",$B$4*B110)</f>
        <v/>
      </c>
      <c r="E110" s="46" t="str">
        <f aca="false">IF(A110="","",D110/12)</f>
        <v/>
      </c>
      <c r="F110" s="46" t="str">
        <f aca="false">IF(A110="","",$B$5*B110)</f>
        <v/>
      </c>
      <c r="G110" s="46" t="str">
        <f aca="false">IF(A110="","",F110/12)</f>
        <v/>
      </c>
      <c r="H110" s="46" t="str">
        <f aca="false">IF(A110="","",E110-G110)</f>
        <v/>
      </c>
      <c r="I110" s="26" t="str">
        <f aca="false">IF(OR(A110="",F110=0),"",(D110-F110)/F110)</f>
        <v/>
      </c>
    </row>
    <row r="111" customFormat="false" ht="15" hidden="false" customHeight="false" outlineLevel="0" collapsed="false">
      <c r="A111" s="40" t="str">
        <f aca="false">IF(Assumptions!$A$112="","",Assumptions!$A$112)</f>
        <v/>
      </c>
      <c r="B111" s="45" t="str">
        <f aca="false">IF(Assumptions!$A$112="","",IF($B$7="Percentage",Assumptions!$B$112,IF($B$6=0,0,1/$B$6)))</f>
        <v/>
      </c>
      <c r="D111" s="46" t="str">
        <f aca="false">IF(A111="","",$B$4*B111)</f>
        <v/>
      </c>
      <c r="E111" s="46" t="str">
        <f aca="false">IF(A111="","",D111/12)</f>
        <v/>
      </c>
      <c r="F111" s="46" t="str">
        <f aca="false">IF(A111="","",$B$5*B111)</f>
        <v/>
      </c>
      <c r="G111" s="46" t="str">
        <f aca="false">IF(A111="","",F111/12)</f>
        <v/>
      </c>
      <c r="H111" s="46" t="str">
        <f aca="false">IF(A111="","",E111-G111)</f>
        <v/>
      </c>
      <c r="I111" s="26" t="str">
        <f aca="false">IF(OR(A111="",F111=0),"",(D111-F111)/F111)</f>
        <v/>
      </c>
    </row>
    <row r="112" customFormat="false" ht="15" hidden="false" customHeight="false" outlineLevel="0" collapsed="false">
      <c r="A112" s="40" t="str">
        <f aca="false">IF(Assumptions!$A$113="","",Assumptions!$A$113)</f>
        <v/>
      </c>
      <c r="B112" s="45" t="str">
        <f aca="false">IF(Assumptions!$A$113="","",IF($B$7="Percentage",Assumptions!$B$113,IF($B$6=0,0,1/$B$6)))</f>
        <v/>
      </c>
      <c r="D112" s="46" t="str">
        <f aca="false">IF(A112="","",$B$4*B112)</f>
        <v/>
      </c>
      <c r="E112" s="46" t="str">
        <f aca="false">IF(A112="","",D112/12)</f>
        <v/>
      </c>
      <c r="F112" s="46" t="str">
        <f aca="false">IF(A112="","",$B$5*B112)</f>
        <v/>
      </c>
      <c r="G112" s="46" t="str">
        <f aca="false">IF(A112="","",F112/12)</f>
        <v/>
      </c>
      <c r="H112" s="46" t="str">
        <f aca="false">IF(A112="","",E112-G112)</f>
        <v/>
      </c>
      <c r="I112" s="26" t="str">
        <f aca="false">IF(OR(A112="",F112=0),"",(D112-F112)/F112)</f>
        <v/>
      </c>
    </row>
    <row r="113" customFormat="false" ht="15" hidden="false" customHeight="false" outlineLevel="0" collapsed="false">
      <c r="A113" s="40" t="str">
        <f aca="false">IF(Assumptions!$A$114="","",Assumptions!$A$114)</f>
        <v/>
      </c>
      <c r="B113" s="45" t="str">
        <f aca="false">IF(Assumptions!$A$114="","",IF($B$7="Percentage",Assumptions!$B$114,IF($B$6=0,0,1/$B$6)))</f>
        <v/>
      </c>
      <c r="D113" s="46" t="str">
        <f aca="false">IF(A113="","",$B$4*B113)</f>
        <v/>
      </c>
      <c r="E113" s="46" t="str">
        <f aca="false">IF(A113="","",D113/12)</f>
        <v/>
      </c>
      <c r="F113" s="46" t="str">
        <f aca="false">IF(A113="","",$B$5*B113)</f>
        <v/>
      </c>
      <c r="G113" s="46" t="str">
        <f aca="false">IF(A113="","",F113/12)</f>
        <v/>
      </c>
      <c r="H113" s="46" t="str">
        <f aca="false">IF(A113="","",E113-G113)</f>
        <v/>
      </c>
      <c r="I113" s="26" t="str">
        <f aca="false">IF(OR(A113="",F113=0),"",(D113-F113)/F113)</f>
        <v/>
      </c>
    </row>
    <row r="114" customFormat="false" ht="15" hidden="false" customHeight="false" outlineLevel="0" collapsed="false">
      <c r="A114" s="40" t="str">
        <f aca="false">IF(Assumptions!$A$115="","",Assumptions!$A$115)</f>
        <v/>
      </c>
      <c r="B114" s="45" t="str">
        <f aca="false">IF(Assumptions!$A$115="","",IF($B$7="Percentage",Assumptions!$B$115,IF($B$6=0,0,1/$B$6)))</f>
        <v/>
      </c>
      <c r="D114" s="46" t="str">
        <f aca="false">IF(A114="","",$B$4*B114)</f>
        <v/>
      </c>
      <c r="E114" s="46" t="str">
        <f aca="false">IF(A114="","",D114/12)</f>
        <v/>
      </c>
      <c r="F114" s="46" t="str">
        <f aca="false">IF(A114="","",$B$5*B114)</f>
        <v/>
      </c>
      <c r="G114" s="46" t="str">
        <f aca="false">IF(A114="","",F114/12)</f>
        <v/>
      </c>
      <c r="H114" s="46" t="str">
        <f aca="false">IF(A114="","",E114-G114)</f>
        <v/>
      </c>
      <c r="I114" s="26" t="str">
        <f aca="false">IF(OR(A114="",F114=0),"",(D114-F114)/F114)</f>
        <v/>
      </c>
    </row>
    <row r="115" customFormat="false" ht="15" hidden="false" customHeight="false" outlineLevel="0" collapsed="false">
      <c r="A115" s="40" t="str">
        <f aca="false">IF(Assumptions!$A$116="","",Assumptions!$A$116)</f>
        <v/>
      </c>
      <c r="B115" s="45" t="str">
        <f aca="false">IF(Assumptions!$A$116="","",IF($B$7="Percentage",Assumptions!$B$116,IF($B$6=0,0,1/$B$6)))</f>
        <v/>
      </c>
      <c r="D115" s="46" t="str">
        <f aca="false">IF(A115="","",$B$4*B115)</f>
        <v/>
      </c>
      <c r="E115" s="46" t="str">
        <f aca="false">IF(A115="","",D115/12)</f>
        <v/>
      </c>
      <c r="F115" s="46" t="str">
        <f aca="false">IF(A115="","",$B$5*B115)</f>
        <v/>
      </c>
      <c r="G115" s="46" t="str">
        <f aca="false">IF(A115="","",F115/12)</f>
        <v/>
      </c>
      <c r="H115" s="46" t="str">
        <f aca="false">IF(A115="","",E115-G115)</f>
        <v/>
      </c>
      <c r="I115" s="26" t="str">
        <f aca="false">IF(OR(A115="",F115=0),"",(D115-F115)/F115)</f>
        <v/>
      </c>
    </row>
    <row r="116" customFormat="false" ht="15" hidden="false" customHeight="false" outlineLevel="0" collapsed="false">
      <c r="A116" s="40" t="str">
        <f aca="false">IF(Assumptions!$A$117="","",Assumptions!$A$117)</f>
        <v/>
      </c>
      <c r="B116" s="45" t="str">
        <f aca="false">IF(Assumptions!$A$117="","",IF($B$7="Percentage",Assumptions!$B$117,IF($B$6=0,0,1/$B$6)))</f>
        <v/>
      </c>
      <c r="D116" s="46" t="str">
        <f aca="false">IF(A116="","",$B$4*B116)</f>
        <v/>
      </c>
      <c r="E116" s="46" t="str">
        <f aca="false">IF(A116="","",D116/12)</f>
        <v/>
      </c>
      <c r="F116" s="46" t="str">
        <f aca="false">IF(A116="","",$B$5*B116)</f>
        <v/>
      </c>
      <c r="G116" s="46" t="str">
        <f aca="false">IF(A116="","",F116/12)</f>
        <v/>
      </c>
      <c r="H116" s="46" t="str">
        <f aca="false">IF(A116="","",E116-G116)</f>
        <v/>
      </c>
      <c r="I116" s="26" t="str">
        <f aca="false">IF(OR(A116="",F116=0),"",(D116-F116)/F116)</f>
        <v/>
      </c>
    </row>
    <row r="117" customFormat="false" ht="15" hidden="false" customHeight="false" outlineLevel="0" collapsed="false">
      <c r="A117" s="40" t="str">
        <f aca="false">IF(Assumptions!$A$118="","",Assumptions!$A$118)</f>
        <v/>
      </c>
      <c r="B117" s="45" t="str">
        <f aca="false">IF(Assumptions!$A$118="","",IF($B$7="Percentage",Assumptions!$B$118,IF($B$6=0,0,1/$B$6)))</f>
        <v/>
      </c>
      <c r="D117" s="46" t="str">
        <f aca="false">IF(A117="","",$B$4*B117)</f>
        <v/>
      </c>
      <c r="E117" s="46" t="str">
        <f aca="false">IF(A117="","",D117/12)</f>
        <v/>
      </c>
      <c r="F117" s="46" t="str">
        <f aca="false">IF(A117="","",$B$5*B117)</f>
        <v/>
      </c>
      <c r="G117" s="46" t="str">
        <f aca="false">IF(A117="","",F117/12)</f>
        <v/>
      </c>
      <c r="H117" s="46" t="str">
        <f aca="false">IF(A117="","",E117-G117)</f>
        <v/>
      </c>
      <c r="I117" s="26" t="str">
        <f aca="false">IF(OR(A117="",F117=0),"",(D117-F117)/F117)</f>
        <v/>
      </c>
    </row>
    <row r="118" customFormat="false" ht="15" hidden="false" customHeight="false" outlineLevel="0" collapsed="false">
      <c r="A118" s="40" t="str">
        <f aca="false">IF(Assumptions!$A$119="","",Assumptions!$A$119)</f>
        <v/>
      </c>
      <c r="B118" s="45" t="str">
        <f aca="false">IF(Assumptions!$A$119="","",IF($B$7="Percentage",Assumptions!$B$119,IF($B$6=0,0,1/$B$6)))</f>
        <v/>
      </c>
      <c r="D118" s="46" t="str">
        <f aca="false">IF(A118="","",$B$4*B118)</f>
        <v/>
      </c>
      <c r="E118" s="46" t="str">
        <f aca="false">IF(A118="","",D118/12)</f>
        <v/>
      </c>
      <c r="F118" s="46" t="str">
        <f aca="false">IF(A118="","",$B$5*B118)</f>
        <v/>
      </c>
      <c r="G118" s="46" t="str">
        <f aca="false">IF(A118="","",F118/12)</f>
        <v/>
      </c>
      <c r="H118" s="46" t="str">
        <f aca="false">IF(A118="","",E118-G118)</f>
        <v/>
      </c>
      <c r="I118" s="26" t="str">
        <f aca="false">IF(OR(A118="",F118=0),"",(D118-F118)/F118)</f>
        <v/>
      </c>
    </row>
    <row r="119" customFormat="false" ht="15" hidden="false" customHeight="false" outlineLevel="0" collapsed="false">
      <c r="A119" s="40" t="str">
        <f aca="false">IF(Assumptions!$A$120="","",Assumptions!$A$120)</f>
        <v/>
      </c>
      <c r="B119" s="45" t="str">
        <f aca="false">IF(Assumptions!$A$120="","",IF($B$7="Percentage",Assumptions!$B$120,IF($B$6=0,0,1/$B$6)))</f>
        <v/>
      </c>
      <c r="D119" s="46" t="str">
        <f aca="false">IF(A119="","",$B$4*B119)</f>
        <v/>
      </c>
      <c r="E119" s="46" t="str">
        <f aca="false">IF(A119="","",D119/12)</f>
        <v/>
      </c>
      <c r="F119" s="46" t="str">
        <f aca="false">IF(A119="","",$B$5*B119)</f>
        <v/>
      </c>
      <c r="G119" s="46" t="str">
        <f aca="false">IF(A119="","",F119/12)</f>
        <v/>
      </c>
      <c r="H119" s="46" t="str">
        <f aca="false">IF(A119="","",E119-G119)</f>
        <v/>
      </c>
      <c r="I119" s="26" t="str">
        <f aca="false">IF(OR(A119="",F119=0),"",(D119-F119)/F119)</f>
        <v/>
      </c>
    </row>
    <row r="120" customFormat="false" ht="15" hidden="false" customHeight="false" outlineLevel="0" collapsed="false">
      <c r="A120" s="40" t="str">
        <f aca="false">IF(Assumptions!$A$121="","",Assumptions!$A$121)</f>
        <v/>
      </c>
      <c r="B120" s="45" t="str">
        <f aca="false">IF(Assumptions!$A$121="","",IF($B$7="Percentage",Assumptions!$B$121,IF($B$6=0,0,1/$B$6)))</f>
        <v/>
      </c>
      <c r="D120" s="46" t="str">
        <f aca="false">IF(A120="","",$B$4*B120)</f>
        <v/>
      </c>
      <c r="E120" s="46" t="str">
        <f aca="false">IF(A120="","",D120/12)</f>
        <v/>
      </c>
      <c r="F120" s="46" t="str">
        <f aca="false">IF(A120="","",$B$5*B120)</f>
        <v/>
      </c>
      <c r="G120" s="46" t="str">
        <f aca="false">IF(A120="","",F120/12)</f>
        <v/>
      </c>
      <c r="H120" s="46" t="str">
        <f aca="false">IF(A120="","",E120-G120)</f>
        <v/>
      </c>
      <c r="I120" s="26" t="str">
        <f aca="false">IF(OR(A120="",F120=0),"",(D120-F120)/F120)</f>
        <v/>
      </c>
    </row>
    <row r="121" customFormat="false" ht="15" hidden="false" customHeight="false" outlineLevel="0" collapsed="false">
      <c r="A121" s="40" t="str">
        <f aca="false">IF(Assumptions!$A$122="","",Assumptions!$A$122)</f>
        <v/>
      </c>
      <c r="B121" s="45" t="str">
        <f aca="false">IF(Assumptions!$A$122="","",IF($B$7="Percentage",Assumptions!$B$122,IF($B$6=0,0,1/$B$6)))</f>
        <v/>
      </c>
      <c r="D121" s="46" t="str">
        <f aca="false">IF(A121="","",$B$4*B121)</f>
        <v/>
      </c>
      <c r="E121" s="46" t="str">
        <f aca="false">IF(A121="","",D121/12)</f>
        <v/>
      </c>
      <c r="F121" s="46" t="str">
        <f aca="false">IF(A121="","",$B$5*B121)</f>
        <v/>
      </c>
      <c r="G121" s="46" t="str">
        <f aca="false">IF(A121="","",F121/12)</f>
        <v/>
      </c>
      <c r="H121" s="46" t="str">
        <f aca="false">IF(A121="","",E121-G121)</f>
        <v/>
      </c>
      <c r="I121" s="26" t="str">
        <f aca="false">IF(OR(A121="",F121=0),"",(D121-F121)/F121)</f>
        <v/>
      </c>
    </row>
    <row r="122" customFormat="false" ht="15" hidden="false" customHeight="false" outlineLevel="0" collapsed="false">
      <c r="A122" s="40" t="str">
        <f aca="false">IF(Assumptions!$A$123="","",Assumptions!$A$123)</f>
        <v/>
      </c>
      <c r="B122" s="45" t="str">
        <f aca="false">IF(Assumptions!$A$123="","",IF($B$7="Percentage",Assumptions!$B$123,IF($B$6=0,0,1/$B$6)))</f>
        <v/>
      </c>
      <c r="D122" s="46" t="str">
        <f aca="false">IF(A122="","",$B$4*B122)</f>
        <v/>
      </c>
      <c r="E122" s="46" t="str">
        <f aca="false">IF(A122="","",D122/12)</f>
        <v/>
      </c>
      <c r="F122" s="46" t="str">
        <f aca="false">IF(A122="","",$B$5*B122)</f>
        <v/>
      </c>
      <c r="G122" s="46" t="str">
        <f aca="false">IF(A122="","",F122/12)</f>
        <v/>
      </c>
      <c r="H122" s="46" t="str">
        <f aca="false">IF(A122="","",E122-G122)</f>
        <v/>
      </c>
      <c r="I122" s="26" t="str">
        <f aca="false">IF(OR(A122="",F122=0),"",(D122-F122)/F122)</f>
        <v/>
      </c>
    </row>
    <row r="123" customFormat="false" ht="15" hidden="false" customHeight="false" outlineLevel="0" collapsed="false">
      <c r="A123" s="40" t="str">
        <f aca="false">IF(Assumptions!$A$124="","",Assumptions!$A$124)</f>
        <v/>
      </c>
      <c r="B123" s="45" t="str">
        <f aca="false">IF(Assumptions!$A$124="","",IF($B$7="Percentage",Assumptions!$B$124,IF($B$6=0,0,1/$B$6)))</f>
        <v/>
      </c>
      <c r="D123" s="46" t="str">
        <f aca="false">IF(A123="","",$B$4*B123)</f>
        <v/>
      </c>
      <c r="E123" s="46" t="str">
        <f aca="false">IF(A123="","",D123/12)</f>
        <v/>
      </c>
      <c r="F123" s="46" t="str">
        <f aca="false">IF(A123="","",$B$5*B123)</f>
        <v/>
      </c>
      <c r="G123" s="46" t="str">
        <f aca="false">IF(A123="","",F123/12)</f>
        <v/>
      </c>
      <c r="H123" s="46" t="str">
        <f aca="false">IF(A123="","",E123-G123)</f>
        <v/>
      </c>
      <c r="I123" s="26" t="str">
        <f aca="false">IF(OR(A123="",F123=0),"",(D123-F123)/F123)</f>
        <v/>
      </c>
    </row>
    <row r="124" customFormat="false" ht="15" hidden="false" customHeight="false" outlineLevel="0" collapsed="false">
      <c r="A124" s="40" t="str">
        <f aca="false">IF(Assumptions!$A$125="","",Assumptions!$A$125)</f>
        <v/>
      </c>
      <c r="B124" s="45" t="str">
        <f aca="false">IF(Assumptions!$A$125="","",IF($B$7="Percentage",Assumptions!$B$125,IF($B$6=0,0,1/$B$6)))</f>
        <v/>
      </c>
      <c r="D124" s="46" t="str">
        <f aca="false">IF(A124="","",$B$4*B124)</f>
        <v/>
      </c>
      <c r="E124" s="46" t="str">
        <f aca="false">IF(A124="","",D124/12)</f>
        <v/>
      </c>
      <c r="F124" s="46" t="str">
        <f aca="false">IF(A124="","",$B$5*B124)</f>
        <v/>
      </c>
      <c r="G124" s="46" t="str">
        <f aca="false">IF(A124="","",F124/12)</f>
        <v/>
      </c>
      <c r="H124" s="46" t="str">
        <f aca="false">IF(A124="","",E124-G124)</f>
        <v/>
      </c>
      <c r="I124" s="26" t="str">
        <f aca="false">IF(OR(A124="",F124=0),"",(D124-F124)/F124)</f>
        <v/>
      </c>
    </row>
    <row r="125" customFormat="false" ht="15" hidden="false" customHeight="false" outlineLevel="0" collapsed="false">
      <c r="A125" s="40" t="str">
        <f aca="false">IF(Assumptions!$A$126="","",Assumptions!$A$126)</f>
        <v/>
      </c>
      <c r="B125" s="45" t="str">
        <f aca="false">IF(Assumptions!$A$126="","",IF($B$7="Percentage",Assumptions!$B$126,IF($B$6=0,0,1/$B$6)))</f>
        <v/>
      </c>
      <c r="D125" s="46" t="str">
        <f aca="false">IF(A125="","",$B$4*B125)</f>
        <v/>
      </c>
      <c r="E125" s="46" t="str">
        <f aca="false">IF(A125="","",D125/12)</f>
        <v/>
      </c>
      <c r="F125" s="46" t="str">
        <f aca="false">IF(A125="","",$B$5*B125)</f>
        <v/>
      </c>
      <c r="G125" s="46" t="str">
        <f aca="false">IF(A125="","",F125/12)</f>
        <v/>
      </c>
      <c r="H125" s="46" t="str">
        <f aca="false">IF(A125="","",E125-G125)</f>
        <v/>
      </c>
      <c r="I125" s="26" t="str">
        <f aca="false">IF(OR(A125="",F125=0),"",(D125-F125)/F125)</f>
        <v/>
      </c>
    </row>
    <row r="126" customFormat="false" ht="15" hidden="false" customHeight="false" outlineLevel="0" collapsed="false">
      <c r="A126" s="40" t="str">
        <f aca="false">IF(Assumptions!$A$127="","",Assumptions!$A$127)</f>
        <v/>
      </c>
      <c r="B126" s="45" t="str">
        <f aca="false">IF(Assumptions!$A$127="","",IF($B$7="Percentage",Assumptions!$B$127,IF($B$6=0,0,1/$B$6)))</f>
        <v/>
      </c>
      <c r="D126" s="46" t="str">
        <f aca="false">IF(A126="","",$B$4*B126)</f>
        <v/>
      </c>
      <c r="E126" s="46" t="str">
        <f aca="false">IF(A126="","",D126/12)</f>
        <v/>
      </c>
      <c r="F126" s="46" t="str">
        <f aca="false">IF(A126="","",$B$5*B126)</f>
        <v/>
      </c>
      <c r="G126" s="46" t="str">
        <f aca="false">IF(A126="","",F126/12)</f>
        <v/>
      </c>
      <c r="H126" s="46" t="str">
        <f aca="false">IF(A126="","",E126-G126)</f>
        <v/>
      </c>
      <c r="I126" s="26" t="str">
        <f aca="false">IF(OR(A126="",F126=0),"",(D126-F126)/F126)</f>
        <v/>
      </c>
    </row>
    <row r="127" customFormat="false" ht="15" hidden="false" customHeight="false" outlineLevel="0" collapsed="false">
      <c r="A127" s="40" t="str">
        <f aca="false">IF(Assumptions!$A$128="","",Assumptions!$A$128)</f>
        <v/>
      </c>
      <c r="B127" s="45" t="str">
        <f aca="false">IF(Assumptions!$A$128="","",IF($B$7="Percentage",Assumptions!$B$128,IF($B$6=0,0,1/$B$6)))</f>
        <v/>
      </c>
      <c r="D127" s="46" t="str">
        <f aca="false">IF(A127="","",$B$4*B127)</f>
        <v/>
      </c>
      <c r="E127" s="46" t="str">
        <f aca="false">IF(A127="","",D127/12)</f>
        <v/>
      </c>
      <c r="F127" s="46" t="str">
        <f aca="false">IF(A127="","",$B$5*B127)</f>
        <v/>
      </c>
      <c r="G127" s="46" t="str">
        <f aca="false">IF(A127="","",F127/12)</f>
        <v/>
      </c>
      <c r="H127" s="46" t="str">
        <f aca="false">IF(A127="","",E127-G127)</f>
        <v/>
      </c>
      <c r="I127" s="26" t="str">
        <f aca="false">IF(OR(A127="",F127=0),"",(D127-F127)/F127)</f>
        <v/>
      </c>
    </row>
    <row r="128" customFormat="false" ht="15" hidden="false" customHeight="false" outlineLevel="0" collapsed="false">
      <c r="A128" s="40" t="str">
        <f aca="false">IF(Assumptions!$A$129="","",Assumptions!$A$129)</f>
        <v/>
      </c>
      <c r="B128" s="45" t="str">
        <f aca="false">IF(Assumptions!$A$129="","",IF($B$7="Percentage",Assumptions!$B$129,IF($B$6=0,0,1/$B$6)))</f>
        <v/>
      </c>
      <c r="D128" s="46" t="str">
        <f aca="false">IF(A128="","",$B$4*B128)</f>
        <v/>
      </c>
      <c r="E128" s="46" t="str">
        <f aca="false">IF(A128="","",D128/12)</f>
        <v/>
      </c>
      <c r="F128" s="46" t="str">
        <f aca="false">IF(A128="","",$B$5*B128)</f>
        <v/>
      </c>
      <c r="G128" s="46" t="str">
        <f aca="false">IF(A128="","",F128/12)</f>
        <v/>
      </c>
      <c r="H128" s="46" t="str">
        <f aca="false">IF(A128="","",E128-G128)</f>
        <v/>
      </c>
      <c r="I128" s="26" t="str">
        <f aca="false">IF(OR(A128="",F128=0),"",(D128-F128)/F128)</f>
        <v/>
      </c>
    </row>
    <row r="129" customFormat="false" ht="15" hidden="false" customHeight="false" outlineLevel="0" collapsed="false">
      <c r="A129" s="40" t="str">
        <f aca="false">IF(Assumptions!$A$130="","",Assumptions!$A$130)</f>
        <v/>
      </c>
      <c r="B129" s="45" t="str">
        <f aca="false">IF(Assumptions!$A$130="","",IF($B$7="Percentage",Assumptions!$B$130,IF($B$6=0,0,1/$B$6)))</f>
        <v/>
      </c>
      <c r="D129" s="46" t="str">
        <f aca="false">IF(A129="","",$B$4*B129)</f>
        <v/>
      </c>
      <c r="E129" s="46" t="str">
        <f aca="false">IF(A129="","",D129/12)</f>
        <v/>
      </c>
      <c r="F129" s="46" t="str">
        <f aca="false">IF(A129="","",$B$5*B129)</f>
        <v/>
      </c>
      <c r="G129" s="46" t="str">
        <f aca="false">IF(A129="","",F129/12)</f>
        <v/>
      </c>
      <c r="H129" s="46" t="str">
        <f aca="false">IF(A129="","",E129-G129)</f>
        <v/>
      </c>
      <c r="I129" s="26" t="str">
        <f aca="false">IF(OR(A129="",F129=0),"",(D129-F129)/F129)</f>
        <v/>
      </c>
    </row>
    <row r="130" customFormat="false" ht="15" hidden="false" customHeight="false" outlineLevel="0" collapsed="false">
      <c r="A130" s="40" t="str">
        <f aca="false">IF(Assumptions!$A$131="","",Assumptions!$A$131)</f>
        <v/>
      </c>
      <c r="B130" s="45" t="str">
        <f aca="false">IF(Assumptions!$A$131="","",IF($B$7="Percentage",Assumptions!$B$131,IF($B$6=0,0,1/$B$6)))</f>
        <v/>
      </c>
      <c r="D130" s="46" t="str">
        <f aca="false">IF(A130="","",$B$4*B130)</f>
        <v/>
      </c>
      <c r="E130" s="46" t="str">
        <f aca="false">IF(A130="","",D130/12)</f>
        <v/>
      </c>
      <c r="F130" s="46" t="str">
        <f aca="false">IF(A130="","",$B$5*B130)</f>
        <v/>
      </c>
      <c r="G130" s="46" t="str">
        <f aca="false">IF(A130="","",F130/12)</f>
        <v/>
      </c>
      <c r="H130" s="46" t="str">
        <f aca="false">IF(A130="","",E130-G130)</f>
        <v/>
      </c>
      <c r="I130" s="26" t="str">
        <f aca="false">IF(OR(A130="",F130=0),"",(D130-F130)/F130)</f>
        <v/>
      </c>
    </row>
    <row r="131" customFormat="false" ht="15" hidden="false" customHeight="false" outlineLevel="0" collapsed="false">
      <c r="A131" s="40" t="str">
        <f aca="false">IF(Assumptions!$A$132="","",Assumptions!$A$132)</f>
        <v/>
      </c>
      <c r="B131" s="45" t="str">
        <f aca="false">IF(Assumptions!$A$132="","",IF($B$7="Percentage",Assumptions!$B$132,IF($B$6=0,0,1/$B$6)))</f>
        <v/>
      </c>
      <c r="D131" s="46" t="str">
        <f aca="false">IF(A131="","",$B$4*B131)</f>
        <v/>
      </c>
      <c r="E131" s="46" t="str">
        <f aca="false">IF(A131="","",D131/12)</f>
        <v/>
      </c>
      <c r="F131" s="46" t="str">
        <f aca="false">IF(A131="","",$B$5*B131)</f>
        <v/>
      </c>
      <c r="G131" s="46" t="str">
        <f aca="false">IF(A131="","",F131/12)</f>
        <v/>
      </c>
      <c r="H131" s="46" t="str">
        <f aca="false">IF(A131="","",E131-G131)</f>
        <v/>
      </c>
      <c r="I131" s="26" t="str">
        <f aca="false">IF(OR(A131="",F131=0),"",(D131-F131)/F131)</f>
        <v/>
      </c>
    </row>
    <row r="132" customFormat="false" ht="15" hidden="false" customHeight="false" outlineLevel="0" collapsed="false">
      <c r="A132" s="40" t="str">
        <f aca="false">IF(Assumptions!$A$133="","",Assumptions!$A$133)</f>
        <v/>
      </c>
      <c r="B132" s="45" t="str">
        <f aca="false">IF(Assumptions!$A$133="","",IF($B$7="Percentage",Assumptions!$B$133,IF($B$6=0,0,1/$B$6)))</f>
        <v/>
      </c>
      <c r="D132" s="46" t="str">
        <f aca="false">IF(A132="","",$B$4*B132)</f>
        <v/>
      </c>
      <c r="E132" s="46" t="str">
        <f aca="false">IF(A132="","",D132/12)</f>
        <v/>
      </c>
      <c r="F132" s="46" t="str">
        <f aca="false">IF(A132="","",$B$5*B132)</f>
        <v/>
      </c>
      <c r="G132" s="46" t="str">
        <f aca="false">IF(A132="","",F132/12)</f>
        <v/>
      </c>
      <c r="H132" s="46" t="str">
        <f aca="false">IF(A132="","",E132-G132)</f>
        <v/>
      </c>
      <c r="I132" s="26" t="str">
        <f aca="false">IF(OR(A132="",F132=0),"",(D132-F132)/F132)</f>
        <v/>
      </c>
    </row>
    <row r="133" customFormat="false" ht="15" hidden="false" customHeight="false" outlineLevel="0" collapsed="false">
      <c r="A133" s="40" t="str">
        <f aca="false">IF(Assumptions!$A$134="","",Assumptions!$A$134)</f>
        <v/>
      </c>
      <c r="B133" s="45" t="str">
        <f aca="false">IF(Assumptions!$A$134="","",IF($B$7="Percentage",Assumptions!$B$134,IF($B$6=0,0,1/$B$6)))</f>
        <v/>
      </c>
      <c r="D133" s="46" t="str">
        <f aca="false">IF(A133="","",$B$4*B133)</f>
        <v/>
      </c>
      <c r="E133" s="46" t="str">
        <f aca="false">IF(A133="","",D133/12)</f>
        <v/>
      </c>
      <c r="F133" s="46" t="str">
        <f aca="false">IF(A133="","",$B$5*B133)</f>
        <v/>
      </c>
      <c r="G133" s="46" t="str">
        <f aca="false">IF(A133="","",F133/12)</f>
        <v/>
      </c>
      <c r="H133" s="46" t="str">
        <f aca="false">IF(A133="","",E133-G133)</f>
        <v/>
      </c>
      <c r="I133" s="26" t="str">
        <f aca="false">IF(OR(A133="",F133=0),"",(D133-F133)/F133)</f>
        <v/>
      </c>
    </row>
    <row r="134" customFormat="false" ht="15" hidden="false" customHeight="false" outlineLevel="0" collapsed="false">
      <c r="A134" s="40" t="str">
        <f aca="false">IF(Assumptions!$A$135="","",Assumptions!$A$135)</f>
        <v/>
      </c>
      <c r="B134" s="45" t="str">
        <f aca="false">IF(Assumptions!$A$135="","",IF($B$7="Percentage",Assumptions!$B$135,IF($B$6=0,0,1/$B$6)))</f>
        <v/>
      </c>
      <c r="D134" s="46" t="str">
        <f aca="false">IF(A134="","",$B$4*B134)</f>
        <v/>
      </c>
      <c r="E134" s="46" t="str">
        <f aca="false">IF(A134="","",D134/12)</f>
        <v/>
      </c>
      <c r="F134" s="46" t="str">
        <f aca="false">IF(A134="","",$B$5*B134)</f>
        <v/>
      </c>
      <c r="G134" s="46" t="str">
        <f aca="false">IF(A134="","",F134/12)</f>
        <v/>
      </c>
      <c r="H134" s="46" t="str">
        <f aca="false">IF(A134="","",E134-G134)</f>
        <v/>
      </c>
      <c r="I134" s="26" t="str">
        <f aca="false">IF(OR(A134="",F134=0),"",(D134-F134)/F134)</f>
        <v/>
      </c>
    </row>
    <row r="135" customFormat="false" ht="15" hidden="false" customHeight="false" outlineLevel="0" collapsed="false">
      <c r="A135" s="40" t="str">
        <f aca="false">IF(Assumptions!$A$136="","",Assumptions!$A$136)</f>
        <v/>
      </c>
      <c r="B135" s="45" t="str">
        <f aca="false">IF(Assumptions!$A$136="","",IF($B$7="Percentage",Assumptions!$B$136,IF($B$6=0,0,1/$B$6)))</f>
        <v/>
      </c>
      <c r="D135" s="46" t="str">
        <f aca="false">IF(A135="","",$B$4*B135)</f>
        <v/>
      </c>
      <c r="E135" s="46" t="str">
        <f aca="false">IF(A135="","",D135/12)</f>
        <v/>
      </c>
      <c r="F135" s="46" t="str">
        <f aca="false">IF(A135="","",$B$5*B135)</f>
        <v/>
      </c>
      <c r="G135" s="46" t="str">
        <f aca="false">IF(A135="","",F135/12)</f>
        <v/>
      </c>
      <c r="H135" s="46" t="str">
        <f aca="false">IF(A135="","",E135-G135)</f>
        <v/>
      </c>
      <c r="I135" s="26" t="str">
        <f aca="false">IF(OR(A135="",F135=0),"",(D135-F135)/F135)</f>
        <v/>
      </c>
    </row>
    <row r="136" customFormat="false" ht="15" hidden="false" customHeight="false" outlineLevel="0" collapsed="false">
      <c r="A136" s="40" t="str">
        <f aca="false">IF(Assumptions!$A$137="","",Assumptions!$A$137)</f>
        <v/>
      </c>
      <c r="B136" s="45" t="str">
        <f aca="false">IF(Assumptions!$A$137="","",IF($B$7="Percentage",Assumptions!$B$137,IF($B$6=0,0,1/$B$6)))</f>
        <v/>
      </c>
      <c r="D136" s="46" t="str">
        <f aca="false">IF(A136="","",$B$4*B136)</f>
        <v/>
      </c>
      <c r="E136" s="46" t="str">
        <f aca="false">IF(A136="","",D136/12)</f>
        <v/>
      </c>
      <c r="F136" s="46" t="str">
        <f aca="false">IF(A136="","",$B$5*B136)</f>
        <v/>
      </c>
      <c r="G136" s="46" t="str">
        <f aca="false">IF(A136="","",F136/12)</f>
        <v/>
      </c>
      <c r="H136" s="46" t="str">
        <f aca="false">IF(A136="","",E136-G136)</f>
        <v/>
      </c>
      <c r="I136" s="26" t="str">
        <f aca="false">IF(OR(A136="",F136=0),"",(D136-F136)/F136)</f>
        <v/>
      </c>
    </row>
    <row r="137" customFormat="false" ht="15" hidden="false" customHeight="false" outlineLevel="0" collapsed="false">
      <c r="A137" s="40" t="str">
        <f aca="false">IF(Assumptions!$A$138="","",Assumptions!$A$138)</f>
        <v/>
      </c>
      <c r="B137" s="45" t="str">
        <f aca="false">IF(Assumptions!$A$138="","",IF($B$7="Percentage",Assumptions!$B$138,IF($B$6=0,0,1/$B$6)))</f>
        <v/>
      </c>
      <c r="D137" s="46" t="str">
        <f aca="false">IF(A137="","",$B$4*B137)</f>
        <v/>
      </c>
      <c r="E137" s="46" t="str">
        <f aca="false">IF(A137="","",D137/12)</f>
        <v/>
      </c>
      <c r="F137" s="46" t="str">
        <f aca="false">IF(A137="","",$B$5*B137)</f>
        <v/>
      </c>
      <c r="G137" s="46" t="str">
        <f aca="false">IF(A137="","",F137/12)</f>
        <v/>
      </c>
      <c r="H137" s="46" t="str">
        <f aca="false">IF(A137="","",E137-G137)</f>
        <v/>
      </c>
      <c r="I137" s="26" t="str">
        <f aca="false">IF(OR(A137="",F137=0),"",(D137-F137)/F137)</f>
        <v/>
      </c>
    </row>
    <row r="138" customFormat="false" ht="15" hidden="false" customHeight="false" outlineLevel="0" collapsed="false">
      <c r="A138" s="40" t="str">
        <f aca="false">IF(Assumptions!$A$139="","",Assumptions!$A$139)</f>
        <v/>
      </c>
      <c r="B138" s="45" t="str">
        <f aca="false">IF(Assumptions!$A$139="","",IF($B$7="Percentage",Assumptions!$B$139,IF($B$6=0,0,1/$B$6)))</f>
        <v/>
      </c>
      <c r="D138" s="46" t="str">
        <f aca="false">IF(A138="","",$B$4*B138)</f>
        <v/>
      </c>
      <c r="E138" s="46" t="str">
        <f aca="false">IF(A138="","",D138/12)</f>
        <v/>
      </c>
      <c r="F138" s="46" t="str">
        <f aca="false">IF(A138="","",$B$5*B138)</f>
        <v/>
      </c>
      <c r="G138" s="46" t="str">
        <f aca="false">IF(A138="","",F138/12)</f>
        <v/>
      </c>
      <c r="H138" s="46" t="str">
        <f aca="false">IF(A138="","",E138-G138)</f>
        <v/>
      </c>
      <c r="I138" s="26" t="str">
        <f aca="false">IF(OR(A138="",F138=0),"",(D138-F138)/F138)</f>
        <v/>
      </c>
    </row>
    <row r="139" customFormat="false" ht="15" hidden="false" customHeight="false" outlineLevel="0" collapsed="false">
      <c r="A139" s="40" t="str">
        <f aca="false">IF(Assumptions!$A$140="","",Assumptions!$A$140)</f>
        <v/>
      </c>
      <c r="B139" s="45" t="str">
        <f aca="false">IF(Assumptions!$A$140="","",IF($B$7="Percentage",Assumptions!$B$140,IF($B$6=0,0,1/$B$6)))</f>
        <v/>
      </c>
      <c r="D139" s="46" t="str">
        <f aca="false">IF(A139="","",$B$4*B139)</f>
        <v/>
      </c>
      <c r="E139" s="46" t="str">
        <f aca="false">IF(A139="","",D139/12)</f>
        <v/>
      </c>
      <c r="F139" s="46" t="str">
        <f aca="false">IF(A139="","",$B$5*B139)</f>
        <v/>
      </c>
      <c r="G139" s="46" t="str">
        <f aca="false">IF(A139="","",F139/12)</f>
        <v/>
      </c>
      <c r="H139" s="46" t="str">
        <f aca="false">IF(A139="","",E139-G139)</f>
        <v/>
      </c>
      <c r="I139" s="26" t="str">
        <f aca="false">IF(OR(A139="",F139=0),"",(D139-F139)/F139)</f>
        <v/>
      </c>
    </row>
    <row r="140" customFormat="false" ht="15" hidden="false" customHeight="false" outlineLevel="0" collapsed="false">
      <c r="A140" s="40" t="str">
        <f aca="false">IF(Assumptions!$A$141="","",Assumptions!$A$141)</f>
        <v/>
      </c>
      <c r="B140" s="45" t="str">
        <f aca="false">IF(Assumptions!$A$141="","",IF($B$7="Percentage",Assumptions!$B$141,IF($B$6=0,0,1/$B$6)))</f>
        <v/>
      </c>
      <c r="D140" s="46" t="str">
        <f aca="false">IF(A140="","",$B$4*B140)</f>
        <v/>
      </c>
      <c r="E140" s="46" t="str">
        <f aca="false">IF(A140="","",D140/12)</f>
        <v/>
      </c>
      <c r="F140" s="46" t="str">
        <f aca="false">IF(A140="","",$B$5*B140)</f>
        <v/>
      </c>
      <c r="G140" s="46" t="str">
        <f aca="false">IF(A140="","",F140/12)</f>
        <v/>
      </c>
      <c r="H140" s="46" t="str">
        <f aca="false">IF(A140="","",E140-G140)</f>
        <v/>
      </c>
      <c r="I140" s="26" t="str">
        <f aca="false">IF(OR(A140="",F140=0),"",(D140-F140)/F140)</f>
        <v/>
      </c>
    </row>
    <row r="141" customFormat="false" ht="15" hidden="false" customHeight="false" outlineLevel="0" collapsed="false">
      <c r="A141" s="40" t="str">
        <f aca="false">IF(Assumptions!$A$142="","",Assumptions!$A$142)</f>
        <v/>
      </c>
      <c r="B141" s="45" t="str">
        <f aca="false">IF(Assumptions!$A$142="","",IF($B$7="Percentage",Assumptions!$B$142,IF($B$6=0,0,1/$B$6)))</f>
        <v/>
      </c>
      <c r="D141" s="46" t="str">
        <f aca="false">IF(A141="","",$B$4*B141)</f>
        <v/>
      </c>
      <c r="E141" s="46" t="str">
        <f aca="false">IF(A141="","",D141/12)</f>
        <v/>
      </c>
      <c r="F141" s="46" t="str">
        <f aca="false">IF(A141="","",$B$5*B141)</f>
        <v/>
      </c>
      <c r="G141" s="46" t="str">
        <f aca="false">IF(A141="","",F141/12)</f>
        <v/>
      </c>
      <c r="H141" s="46" t="str">
        <f aca="false">IF(A141="","",E141-G141)</f>
        <v/>
      </c>
      <c r="I141" s="26" t="str">
        <f aca="false">IF(OR(A141="",F141=0),"",(D141-F141)/F141)</f>
        <v/>
      </c>
    </row>
    <row r="142" customFormat="false" ht="15" hidden="false" customHeight="false" outlineLevel="0" collapsed="false">
      <c r="A142" s="40" t="str">
        <f aca="false">IF(Assumptions!$A$143="","",Assumptions!$A$143)</f>
        <v/>
      </c>
      <c r="B142" s="45" t="str">
        <f aca="false">IF(Assumptions!$A$143="","",IF($B$7="Percentage",Assumptions!$B$143,IF($B$6=0,0,1/$B$6)))</f>
        <v/>
      </c>
      <c r="D142" s="46" t="str">
        <f aca="false">IF(A142="","",$B$4*B142)</f>
        <v/>
      </c>
      <c r="E142" s="46" t="str">
        <f aca="false">IF(A142="","",D142/12)</f>
        <v/>
      </c>
      <c r="F142" s="46" t="str">
        <f aca="false">IF(A142="","",$B$5*B142)</f>
        <v/>
      </c>
      <c r="G142" s="46" t="str">
        <f aca="false">IF(A142="","",F142/12)</f>
        <v/>
      </c>
      <c r="H142" s="46" t="str">
        <f aca="false">IF(A142="","",E142-G142)</f>
        <v/>
      </c>
      <c r="I142" s="26" t="str">
        <f aca="false">IF(OR(A142="",F142=0),"",(D142-F142)/F142)</f>
        <v/>
      </c>
    </row>
    <row r="143" customFormat="false" ht="15" hidden="false" customHeight="false" outlineLevel="0" collapsed="false">
      <c r="A143" s="40" t="str">
        <f aca="false">IF(Assumptions!$A$144="","",Assumptions!$A$144)</f>
        <v/>
      </c>
      <c r="B143" s="45" t="str">
        <f aca="false">IF(Assumptions!$A$144="","",IF($B$7="Percentage",Assumptions!$B$144,IF($B$6=0,0,1/$B$6)))</f>
        <v/>
      </c>
      <c r="D143" s="46" t="str">
        <f aca="false">IF(A143="","",$B$4*B143)</f>
        <v/>
      </c>
      <c r="E143" s="46" t="str">
        <f aca="false">IF(A143="","",D143/12)</f>
        <v/>
      </c>
      <c r="F143" s="46" t="str">
        <f aca="false">IF(A143="","",$B$5*B143)</f>
        <v/>
      </c>
      <c r="G143" s="46" t="str">
        <f aca="false">IF(A143="","",F143/12)</f>
        <v/>
      </c>
      <c r="H143" s="46" t="str">
        <f aca="false">IF(A143="","",E143-G143)</f>
        <v/>
      </c>
      <c r="I143" s="26" t="str">
        <f aca="false">IF(OR(A143="",F143=0),"",(D143-F143)/F143)</f>
        <v/>
      </c>
    </row>
    <row r="144" customFormat="false" ht="15" hidden="false" customHeight="false" outlineLevel="0" collapsed="false">
      <c r="A144" s="40" t="str">
        <f aca="false">IF(Assumptions!$A$145="","",Assumptions!$A$145)</f>
        <v/>
      </c>
      <c r="B144" s="45" t="str">
        <f aca="false">IF(Assumptions!$A$145="","",IF($B$7="Percentage",Assumptions!$B$145,IF($B$6=0,0,1/$B$6)))</f>
        <v/>
      </c>
      <c r="D144" s="46" t="str">
        <f aca="false">IF(A144="","",$B$4*B144)</f>
        <v/>
      </c>
      <c r="E144" s="46" t="str">
        <f aca="false">IF(A144="","",D144/12)</f>
        <v/>
      </c>
      <c r="F144" s="46" t="str">
        <f aca="false">IF(A144="","",$B$5*B144)</f>
        <v/>
      </c>
      <c r="G144" s="46" t="str">
        <f aca="false">IF(A144="","",F144/12)</f>
        <v/>
      </c>
      <c r="H144" s="46" t="str">
        <f aca="false">IF(A144="","",E144-G144)</f>
        <v/>
      </c>
      <c r="I144" s="26" t="str">
        <f aca="false">IF(OR(A144="",F144=0),"",(D144-F144)/F144)</f>
        <v/>
      </c>
    </row>
    <row r="145" customFormat="false" ht="15" hidden="false" customHeight="false" outlineLevel="0" collapsed="false">
      <c r="A145" s="40" t="str">
        <f aca="false">IF(Assumptions!$A$146="","",Assumptions!$A$146)</f>
        <v/>
      </c>
      <c r="B145" s="45" t="str">
        <f aca="false">IF(Assumptions!$A$146="","",IF($B$7="Percentage",Assumptions!$B$146,IF($B$6=0,0,1/$B$6)))</f>
        <v/>
      </c>
      <c r="D145" s="46" t="str">
        <f aca="false">IF(A145="","",$B$4*B145)</f>
        <v/>
      </c>
      <c r="E145" s="46" t="str">
        <f aca="false">IF(A145="","",D145/12)</f>
        <v/>
      </c>
      <c r="F145" s="46" t="str">
        <f aca="false">IF(A145="","",$B$5*B145)</f>
        <v/>
      </c>
      <c r="G145" s="46" t="str">
        <f aca="false">IF(A145="","",F145/12)</f>
        <v/>
      </c>
      <c r="H145" s="46" t="str">
        <f aca="false">IF(A145="","",E145-G145)</f>
        <v/>
      </c>
      <c r="I145" s="26" t="str">
        <f aca="false">IF(OR(A145="",F145=0),"",(D145-F145)/F145)</f>
        <v/>
      </c>
    </row>
    <row r="146" customFormat="false" ht="15" hidden="false" customHeight="false" outlineLevel="0" collapsed="false">
      <c r="A146" s="40" t="str">
        <f aca="false">IF(Assumptions!$A$147="","",Assumptions!$A$147)</f>
        <v/>
      </c>
      <c r="B146" s="45" t="str">
        <f aca="false">IF(Assumptions!$A$147="","",IF($B$7="Percentage",Assumptions!$B$147,IF($B$6=0,0,1/$B$6)))</f>
        <v/>
      </c>
      <c r="D146" s="46" t="str">
        <f aca="false">IF(A146="","",$B$4*B146)</f>
        <v/>
      </c>
      <c r="E146" s="46" t="str">
        <f aca="false">IF(A146="","",D146/12)</f>
        <v/>
      </c>
      <c r="F146" s="46" t="str">
        <f aca="false">IF(A146="","",$B$5*B146)</f>
        <v/>
      </c>
      <c r="G146" s="46" t="str">
        <f aca="false">IF(A146="","",F146/12)</f>
        <v/>
      </c>
      <c r="H146" s="46" t="str">
        <f aca="false">IF(A146="","",E146-G146)</f>
        <v/>
      </c>
      <c r="I146" s="26" t="str">
        <f aca="false">IF(OR(A146="",F146=0),"",(D146-F146)/F146)</f>
        <v/>
      </c>
    </row>
    <row r="147" customFormat="false" ht="15" hidden="false" customHeight="false" outlineLevel="0" collapsed="false">
      <c r="A147" s="40" t="str">
        <f aca="false">IF(Assumptions!$A$148="","",Assumptions!$A$148)</f>
        <v/>
      </c>
      <c r="B147" s="45" t="str">
        <f aca="false">IF(Assumptions!$A$148="","",IF($B$7="Percentage",Assumptions!$B$148,IF($B$6=0,0,1/$B$6)))</f>
        <v/>
      </c>
      <c r="D147" s="46" t="str">
        <f aca="false">IF(A147="","",$B$4*B147)</f>
        <v/>
      </c>
      <c r="E147" s="46" t="str">
        <f aca="false">IF(A147="","",D147/12)</f>
        <v/>
      </c>
      <c r="F147" s="46" t="str">
        <f aca="false">IF(A147="","",$B$5*B147)</f>
        <v/>
      </c>
      <c r="G147" s="46" t="str">
        <f aca="false">IF(A147="","",F147/12)</f>
        <v/>
      </c>
      <c r="H147" s="46" t="str">
        <f aca="false">IF(A147="","",E147-G147)</f>
        <v/>
      </c>
      <c r="I147" s="26" t="str">
        <f aca="false">IF(OR(A147="",F147=0),"",(D147-F147)/F147)</f>
        <v/>
      </c>
    </row>
    <row r="148" customFormat="false" ht="15" hidden="false" customHeight="false" outlineLevel="0" collapsed="false">
      <c r="A148" s="40" t="str">
        <f aca="false">IF(Assumptions!$A$149="","",Assumptions!$A$149)</f>
        <v/>
      </c>
      <c r="B148" s="45" t="str">
        <f aca="false">IF(Assumptions!$A$149="","",IF($B$7="Percentage",Assumptions!$B$149,IF($B$6=0,0,1/$B$6)))</f>
        <v/>
      </c>
      <c r="D148" s="46" t="str">
        <f aca="false">IF(A148="","",$B$4*B148)</f>
        <v/>
      </c>
      <c r="E148" s="46" t="str">
        <f aca="false">IF(A148="","",D148/12)</f>
        <v/>
      </c>
      <c r="F148" s="46" t="str">
        <f aca="false">IF(A148="","",$B$5*B148)</f>
        <v/>
      </c>
      <c r="G148" s="46" t="str">
        <f aca="false">IF(A148="","",F148/12)</f>
        <v/>
      </c>
      <c r="H148" s="46" t="str">
        <f aca="false">IF(A148="","",E148-G148)</f>
        <v/>
      </c>
      <c r="I148" s="26" t="str">
        <f aca="false">IF(OR(A148="",F148=0),"",(D148-F148)/F148)</f>
        <v/>
      </c>
    </row>
    <row r="149" customFormat="false" ht="15" hidden="false" customHeight="false" outlineLevel="0" collapsed="false">
      <c r="A149" s="40" t="str">
        <f aca="false">IF(Assumptions!$A$150="","",Assumptions!$A$150)</f>
        <v/>
      </c>
      <c r="B149" s="45" t="str">
        <f aca="false">IF(Assumptions!$A$150="","",IF($B$7="Percentage",Assumptions!$B$150,IF($B$6=0,0,1/$B$6)))</f>
        <v/>
      </c>
      <c r="D149" s="46" t="str">
        <f aca="false">IF(A149="","",$B$4*B149)</f>
        <v/>
      </c>
      <c r="E149" s="46" t="str">
        <f aca="false">IF(A149="","",D149/12)</f>
        <v/>
      </c>
      <c r="F149" s="46" t="str">
        <f aca="false">IF(A149="","",$B$5*B149)</f>
        <v/>
      </c>
      <c r="G149" s="46" t="str">
        <f aca="false">IF(A149="","",F149/12)</f>
        <v/>
      </c>
      <c r="H149" s="46" t="str">
        <f aca="false">IF(A149="","",E149-G149)</f>
        <v/>
      </c>
      <c r="I149" s="26" t="str">
        <f aca="false">IF(OR(A149="",F149=0),"",(D149-F149)/F149)</f>
        <v/>
      </c>
    </row>
    <row r="150" customFormat="false" ht="15" hidden="false" customHeight="false" outlineLevel="0" collapsed="false">
      <c r="A150" s="40" t="str">
        <f aca="false">IF(Assumptions!$A$151="","",Assumptions!$A$151)</f>
        <v/>
      </c>
      <c r="B150" s="45" t="str">
        <f aca="false">IF(Assumptions!$A$151="","",IF($B$7="Percentage",Assumptions!$B$151,IF($B$6=0,0,1/$B$6)))</f>
        <v/>
      </c>
      <c r="D150" s="46" t="str">
        <f aca="false">IF(A150="","",$B$4*B150)</f>
        <v/>
      </c>
      <c r="E150" s="46" t="str">
        <f aca="false">IF(A150="","",D150/12)</f>
        <v/>
      </c>
      <c r="F150" s="46" t="str">
        <f aca="false">IF(A150="","",$B$5*B150)</f>
        <v/>
      </c>
      <c r="G150" s="46" t="str">
        <f aca="false">IF(A150="","",F150/12)</f>
        <v/>
      </c>
      <c r="H150" s="46" t="str">
        <f aca="false">IF(A150="","",E150-G150)</f>
        <v/>
      </c>
      <c r="I150" s="26" t="str">
        <f aca="false">IF(OR(A150="",F150=0),"",(D150-F150)/F150)</f>
        <v/>
      </c>
    </row>
    <row r="151" customFormat="false" ht="15" hidden="false" customHeight="false" outlineLevel="0" collapsed="false">
      <c r="A151" s="40" t="str">
        <f aca="false">IF(Assumptions!$A$152="","",Assumptions!$A$152)</f>
        <v/>
      </c>
      <c r="B151" s="45" t="str">
        <f aca="false">IF(Assumptions!$A$152="","",IF($B$7="Percentage",Assumptions!$B$152,IF($B$6=0,0,1/$B$6)))</f>
        <v/>
      </c>
      <c r="D151" s="46" t="str">
        <f aca="false">IF(A151="","",$B$4*B151)</f>
        <v/>
      </c>
      <c r="E151" s="46" t="str">
        <f aca="false">IF(A151="","",D151/12)</f>
        <v/>
      </c>
      <c r="F151" s="46" t="str">
        <f aca="false">IF(A151="","",$B$5*B151)</f>
        <v/>
      </c>
      <c r="G151" s="46" t="str">
        <f aca="false">IF(A151="","",F151/12)</f>
        <v/>
      </c>
      <c r="H151" s="46" t="str">
        <f aca="false">IF(A151="","",E151-G151)</f>
        <v/>
      </c>
      <c r="I151" s="26" t="str">
        <f aca="false">IF(OR(A151="",F151=0),"",(D151-F151)/F151)</f>
        <v/>
      </c>
    </row>
    <row r="152" customFormat="false" ht="15" hidden="false" customHeight="false" outlineLevel="0" collapsed="false">
      <c r="A152" s="40" t="str">
        <f aca="false">IF(Assumptions!$A$153="","",Assumptions!$A$153)</f>
        <v/>
      </c>
      <c r="B152" s="45" t="str">
        <f aca="false">IF(Assumptions!$A$153="","",IF($B$7="Percentage",Assumptions!$B$153,IF($B$6=0,0,1/$B$6)))</f>
        <v/>
      </c>
      <c r="D152" s="46" t="str">
        <f aca="false">IF(A152="","",$B$4*B152)</f>
        <v/>
      </c>
      <c r="E152" s="46" t="str">
        <f aca="false">IF(A152="","",D152/12)</f>
        <v/>
      </c>
      <c r="F152" s="46" t="str">
        <f aca="false">IF(A152="","",$B$5*B152)</f>
        <v/>
      </c>
      <c r="G152" s="46" t="str">
        <f aca="false">IF(A152="","",F152/12)</f>
        <v/>
      </c>
      <c r="H152" s="46" t="str">
        <f aca="false">IF(A152="","",E152-G152)</f>
        <v/>
      </c>
      <c r="I152" s="26" t="str">
        <f aca="false">IF(OR(A152="",F152=0),"",(D152-F152)/F152)</f>
        <v/>
      </c>
    </row>
    <row r="153" customFormat="false" ht="15" hidden="false" customHeight="false" outlineLevel="0" collapsed="false">
      <c r="A153" s="40" t="str">
        <f aca="false">IF(Assumptions!$A$154="","",Assumptions!$A$154)</f>
        <v/>
      </c>
      <c r="B153" s="45" t="str">
        <f aca="false">IF(Assumptions!$A$154="","",IF($B$7="Percentage",Assumptions!$B$154,IF($B$6=0,0,1/$B$6)))</f>
        <v/>
      </c>
      <c r="D153" s="46" t="str">
        <f aca="false">IF(A153="","",$B$4*B153)</f>
        <v/>
      </c>
      <c r="E153" s="46" t="str">
        <f aca="false">IF(A153="","",D153/12)</f>
        <v/>
      </c>
      <c r="F153" s="46" t="str">
        <f aca="false">IF(A153="","",$B$5*B153)</f>
        <v/>
      </c>
      <c r="G153" s="46" t="str">
        <f aca="false">IF(A153="","",F153/12)</f>
        <v/>
      </c>
      <c r="H153" s="46" t="str">
        <f aca="false">IF(A153="","",E153-G153)</f>
        <v/>
      </c>
      <c r="I153" s="26" t="str">
        <f aca="false">IF(OR(A153="",F153=0),"",(D153-F153)/F153)</f>
        <v/>
      </c>
    </row>
    <row r="154" customFormat="false" ht="15" hidden="false" customHeight="false" outlineLevel="0" collapsed="false">
      <c r="A154" s="40" t="str">
        <f aca="false">IF(Assumptions!$A$155="","",Assumptions!$A$155)</f>
        <v/>
      </c>
      <c r="B154" s="45" t="str">
        <f aca="false">IF(Assumptions!$A$155="","",IF($B$7="Percentage",Assumptions!$B$155,IF($B$6=0,0,1/$B$6)))</f>
        <v/>
      </c>
      <c r="D154" s="46" t="str">
        <f aca="false">IF(A154="","",$B$4*B154)</f>
        <v/>
      </c>
      <c r="E154" s="46" t="str">
        <f aca="false">IF(A154="","",D154/12)</f>
        <v/>
      </c>
      <c r="F154" s="46" t="str">
        <f aca="false">IF(A154="","",$B$5*B154)</f>
        <v/>
      </c>
      <c r="G154" s="46" t="str">
        <f aca="false">IF(A154="","",F154/12)</f>
        <v/>
      </c>
      <c r="H154" s="46" t="str">
        <f aca="false">IF(A154="","",E154-G154)</f>
        <v/>
      </c>
      <c r="I154" s="26" t="str">
        <f aca="false">IF(OR(A154="",F154=0),"",(D154-F154)/F154)</f>
        <v/>
      </c>
    </row>
    <row r="155" customFormat="false" ht="15" hidden="false" customHeight="false" outlineLevel="0" collapsed="false">
      <c r="A155" s="40" t="str">
        <f aca="false">IF(Assumptions!$A$156="","",Assumptions!$A$156)</f>
        <v/>
      </c>
      <c r="B155" s="45" t="str">
        <f aca="false">IF(Assumptions!$A$156="","",IF($B$7="Percentage",Assumptions!$B$156,IF($B$6=0,0,1/$B$6)))</f>
        <v/>
      </c>
      <c r="D155" s="46" t="str">
        <f aca="false">IF(A155="","",$B$4*B155)</f>
        <v/>
      </c>
      <c r="E155" s="46" t="str">
        <f aca="false">IF(A155="","",D155/12)</f>
        <v/>
      </c>
      <c r="F155" s="46" t="str">
        <f aca="false">IF(A155="","",$B$5*B155)</f>
        <v/>
      </c>
      <c r="G155" s="46" t="str">
        <f aca="false">IF(A155="","",F155/12)</f>
        <v/>
      </c>
      <c r="H155" s="46" t="str">
        <f aca="false">IF(A155="","",E155-G155)</f>
        <v/>
      </c>
      <c r="I155" s="26" t="str">
        <f aca="false">IF(OR(A155="",F155=0),"",(D155-F155)/F155)</f>
        <v/>
      </c>
    </row>
    <row r="156" customFormat="false" ht="15" hidden="false" customHeight="false" outlineLevel="0" collapsed="false">
      <c r="A156" s="40" t="str">
        <f aca="false">IF(Assumptions!$A$157="","",Assumptions!$A$157)</f>
        <v/>
      </c>
      <c r="B156" s="45" t="str">
        <f aca="false">IF(Assumptions!$A$157="","",IF($B$7="Percentage",Assumptions!$B$157,IF($B$6=0,0,1/$B$6)))</f>
        <v/>
      </c>
      <c r="D156" s="46" t="str">
        <f aca="false">IF(A156="","",$B$4*B156)</f>
        <v/>
      </c>
      <c r="E156" s="46" t="str">
        <f aca="false">IF(A156="","",D156/12)</f>
        <v/>
      </c>
      <c r="F156" s="46" t="str">
        <f aca="false">IF(A156="","",$B$5*B156)</f>
        <v/>
      </c>
      <c r="G156" s="46" t="str">
        <f aca="false">IF(A156="","",F156/12)</f>
        <v/>
      </c>
      <c r="H156" s="46" t="str">
        <f aca="false">IF(A156="","",E156-G156)</f>
        <v/>
      </c>
      <c r="I156" s="26" t="str">
        <f aca="false">IF(OR(A156="",F156=0),"",(D156-F156)/F156)</f>
        <v/>
      </c>
    </row>
    <row r="157" customFormat="false" ht="15" hidden="false" customHeight="false" outlineLevel="0" collapsed="false">
      <c r="A157" s="40" t="str">
        <f aca="false">IF(Assumptions!$A$158="","",Assumptions!$A$158)</f>
        <v/>
      </c>
      <c r="B157" s="45" t="str">
        <f aca="false">IF(Assumptions!$A$158="","",IF($B$7="Percentage",Assumptions!$B$158,IF($B$6=0,0,1/$B$6)))</f>
        <v/>
      </c>
      <c r="D157" s="46" t="str">
        <f aca="false">IF(A157="","",$B$4*B157)</f>
        <v/>
      </c>
      <c r="E157" s="46" t="str">
        <f aca="false">IF(A157="","",D157/12)</f>
        <v/>
      </c>
      <c r="F157" s="46" t="str">
        <f aca="false">IF(A157="","",$B$5*B157)</f>
        <v/>
      </c>
      <c r="G157" s="46" t="str">
        <f aca="false">IF(A157="","",F157/12)</f>
        <v/>
      </c>
      <c r="H157" s="46" t="str">
        <f aca="false">IF(A157="","",E157-G157)</f>
        <v/>
      </c>
      <c r="I157" s="26" t="str">
        <f aca="false">IF(OR(A157="",F157=0),"",(D157-F157)/F157)</f>
        <v/>
      </c>
    </row>
    <row r="158" customFormat="false" ht="15" hidden="false" customHeight="false" outlineLevel="0" collapsed="false">
      <c r="A158" s="40" t="str">
        <f aca="false">IF(Assumptions!$A$159="","",Assumptions!$A$159)</f>
        <v/>
      </c>
      <c r="B158" s="45" t="str">
        <f aca="false">IF(Assumptions!$A$159="","",IF($B$7="Percentage",Assumptions!$B$159,IF($B$6=0,0,1/$B$6)))</f>
        <v/>
      </c>
      <c r="D158" s="46" t="str">
        <f aca="false">IF(A158="","",$B$4*B158)</f>
        <v/>
      </c>
      <c r="E158" s="46" t="str">
        <f aca="false">IF(A158="","",D158/12)</f>
        <v/>
      </c>
      <c r="F158" s="46" t="str">
        <f aca="false">IF(A158="","",$B$5*B158)</f>
        <v/>
      </c>
      <c r="G158" s="46" t="str">
        <f aca="false">IF(A158="","",F158/12)</f>
        <v/>
      </c>
      <c r="H158" s="46" t="str">
        <f aca="false">IF(A158="","",E158-G158)</f>
        <v/>
      </c>
      <c r="I158" s="26" t="str">
        <f aca="false">IF(OR(A158="",F158=0),"",(D158-F158)/F158)</f>
        <v/>
      </c>
    </row>
    <row r="159" customFormat="false" ht="15" hidden="false" customHeight="false" outlineLevel="0" collapsed="false">
      <c r="A159" s="40" t="str">
        <f aca="false">IF(Assumptions!$A$160="","",Assumptions!$A$160)</f>
        <v/>
      </c>
      <c r="B159" s="45" t="str">
        <f aca="false">IF(Assumptions!$A$160="","",IF($B$7="Percentage",Assumptions!$B$160,IF($B$6=0,0,1/$B$6)))</f>
        <v/>
      </c>
      <c r="D159" s="46" t="str">
        <f aca="false">IF(A159="","",$B$4*B159)</f>
        <v/>
      </c>
      <c r="E159" s="46" t="str">
        <f aca="false">IF(A159="","",D159/12)</f>
        <v/>
      </c>
      <c r="F159" s="46" t="str">
        <f aca="false">IF(A159="","",$B$5*B159)</f>
        <v/>
      </c>
      <c r="G159" s="46" t="str">
        <f aca="false">IF(A159="","",F159/12)</f>
        <v/>
      </c>
      <c r="H159" s="46" t="str">
        <f aca="false">IF(A159="","",E159-G159)</f>
        <v/>
      </c>
      <c r="I159" s="26" t="str">
        <f aca="false">IF(OR(A159="",F159=0),"",(D159-F159)/F159)</f>
        <v/>
      </c>
    </row>
    <row r="160" customFormat="false" ht="15" hidden="false" customHeight="false" outlineLevel="0" collapsed="false">
      <c r="A160" s="40" t="str">
        <f aca="false">IF(Assumptions!$A$161="","",Assumptions!$A$161)</f>
        <v/>
      </c>
      <c r="B160" s="45" t="str">
        <f aca="false">IF(Assumptions!$A$161="","",IF($B$7="Percentage",Assumptions!$B$161,IF($B$6=0,0,1/$B$6)))</f>
        <v/>
      </c>
      <c r="D160" s="46" t="str">
        <f aca="false">IF(A160="","",$B$4*B160)</f>
        <v/>
      </c>
      <c r="E160" s="46" t="str">
        <f aca="false">IF(A160="","",D160/12)</f>
        <v/>
      </c>
      <c r="F160" s="46" t="str">
        <f aca="false">IF(A160="","",$B$5*B160)</f>
        <v/>
      </c>
      <c r="G160" s="46" t="str">
        <f aca="false">IF(A160="","",F160/12)</f>
        <v/>
      </c>
      <c r="H160" s="46" t="str">
        <f aca="false">IF(A160="","",E160-G160)</f>
        <v/>
      </c>
      <c r="I160" s="26" t="str">
        <f aca="false">IF(OR(A160="",F160=0),"",(D160-F160)/F160)</f>
        <v/>
      </c>
    </row>
    <row r="161" customFormat="false" ht="15" hidden="false" customHeight="false" outlineLevel="0" collapsed="false">
      <c r="A161" s="40" t="str">
        <f aca="false">IF(Assumptions!$A$162="","",Assumptions!$A$162)</f>
        <v/>
      </c>
      <c r="B161" s="45" t="str">
        <f aca="false">IF(Assumptions!$A$162="","",IF($B$7="Percentage",Assumptions!$B$162,IF($B$6=0,0,1/$B$6)))</f>
        <v/>
      </c>
      <c r="D161" s="46" t="str">
        <f aca="false">IF(A161="","",$B$4*B161)</f>
        <v/>
      </c>
      <c r="E161" s="46" t="str">
        <f aca="false">IF(A161="","",D161/12)</f>
        <v/>
      </c>
      <c r="F161" s="46" t="str">
        <f aca="false">IF(A161="","",$B$5*B161)</f>
        <v/>
      </c>
      <c r="G161" s="46" t="str">
        <f aca="false">IF(A161="","",F161/12)</f>
        <v/>
      </c>
      <c r="H161" s="46" t="str">
        <f aca="false">IF(A161="","",E161-G161)</f>
        <v/>
      </c>
      <c r="I161" s="26" t="str">
        <f aca="false">IF(OR(A161="",F161=0),"",(D161-F161)/F161)</f>
        <v/>
      </c>
    </row>
    <row r="162" customFormat="false" ht="15" hidden="false" customHeight="false" outlineLevel="0" collapsed="false">
      <c r="A162" s="40" t="str">
        <f aca="false">IF(Assumptions!$A$163="","",Assumptions!$A$163)</f>
        <v/>
      </c>
      <c r="B162" s="45" t="str">
        <f aca="false">IF(Assumptions!$A$163="","",IF($B$7="Percentage",Assumptions!$B$163,IF($B$6=0,0,1/$B$6)))</f>
        <v/>
      </c>
      <c r="D162" s="46" t="str">
        <f aca="false">IF(A162="","",$B$4*B162)</f>
        <v/>
      </c>
      <c r="E162" s="46" t="str">
        <f aca="false">IF(A162="","",D162/12)</f>
        <v/>
      </c>
      <c r="F162" s="46" t="str">
        <f aca="false">IF(A162="","",$B$5*B162)</f>
        <v/>
      </c>
      <c r="G162" s="46" t="str">
        <f aca="false">IF(A162="","",F162/12)</f>
        <v/>
      </c>
      <c r="H162" s="46" t="str">
        <f aca="false">IF(A162="","",E162-G162)</f>
        <v/>
      </c>
      <c r="I162" s="26" t="str">
        <f aca="false">IF(OR(A162="",F162=0),"",(D162-F162)/F162)</f>
        <v/>
      </c>
    </row>
    <row r="163" customFormat="false" ht="15" hidden="false" customHeight="false" outlineLevel="0" collapsed="false">
      <c r="A163" s="40" t="str">
        <f aca="false">IF(Assumptions!$A$164="","",Assumptions!$A$164)</f>
        <v/>
      </c>
      <c r="B163" s="45" t="str">
        <f aca="false">IF(Assumptions!$A$164="","",IF($B$7="Percentage",Assumptions!$B$164,IF($B$6=0,0,1/$B$6)))</f>
        <v/>
      </c>
      <c r="D163" s="46" t="str">
        <f aca="false">IF(A163="","",$B$4*B163)</f>
        <v/>
      </c>
      <c r="E163" s="46" t="str">
        <f aca="false">IF(A163="","",D163/12)</f>
        <v/>
      </c>
      <c r="F163" s="46" t="str">
        <f aca="false">IF(A163="","",$B$5*B163)</f>
        <v/>
      </c>
      <c r="G163" s="46" t="str">
        <f aca="false">IF(A163="","",F163/12)</f>
        <v/>
      </c>
      <c r="H163" s="46" t="str">
        <f aca="false">IF(A163="","",E163-G163)</f>
        <v/>
      </c>
      <c r="I163" s="26" t="str">
        <f aca="false">IF(OR(A163="",F163=0),"",(D163-F163)/F163)</f>
        <v/>
      </c>
    </row>
    <row r="164" customFormat="false" ht="15" hidden="false" customHeight="false" outlineLevel="0" collapsed="false">
      <c r="A164" s="40" t="str">
        <f aca="false">IF(Assumptions!$A$165="","",Assumptions!$A$165)</f>
        <v/>
      </c>
      <c r="B164" s="45" t="str">
        <f aca="false">IF(Assumptions!$A$165="","",IF($B$7="Percentage",Assumptions!$B$165,IF($B$6=0,0,1/$B$6)))</f>
        <v/>
      </c>
      <c r="D164" s="46" t="str">
        <f aca="false">IF(A164="","",$B$4*B164)</f>
        <v/>
      </c>
      <c r="E164" s="46" t="str">
        <f aca="false">IF(A164="","",D164/12)</f>
        <v/>
      </c>
      <c r="F164" s="46" t="str">
        <f aca="false">IF(A164="","",$B$5*B164)</f>
        <v/>
      </c>
      <c r="G164" s="46" t="str">
        <f aca="false">IF(A164="","",F164/12)</f>
        <v/>
      </c>
      <c r="H164" s="46" t="str">
        <f aca="false">IF(A164="","",E164-G164)</f>
        <v/>
      </c>
      <c r="I164" s="26" t="str">
        <f aca="false">IF(OR(A164="",F164=0),"",(D164-F164)/F164)</f>
        <v/>
      </c>
    </row>
    <row r="165" customFormat="false" ht="15" hidden="false" customHeight="false" outlineLevel="0" collapsed="false">
      <c r="A165" s="40" t="str">
        <f aca="false">IF(Assumptions!$A$166="","",Assumptions!$A$166)</f>
        <v/>
      </c>
      <c r="B165" s="45" t="str">
        <f aca="false">IF(Assumptions!$A$166="","",IF($B$7="Percentage",Assumptions!$B$166,IF($B$6=0,0,1/$B$6)))</f>
        <v/>
      </c>
      <c r="D165" s="46" t="str">
        <f aca="false">IF(A165="","",$B$4*B165)</f>
        <v/>
      </c>
      <c r="E165" s="46" t="str">
        <f aca="false">IF(A165="","",D165/12)</f>
        <v/>
      </c>
      <c r="F165" s="46" t="str">
        <f aca="false">IF(A165="","",$B$5*B165)</f>
        <v/>
      </c>
      <c r="G165" s="46" t="str">
        <f aca="false">IF(A165="","",F165/12)</f>
        <v/>
      </c>
      <c r="H165" s="46" t="str">
        <f aca="false">IF(A165="","",E165-G165)</f>
        <v/>
      </c>
      <c r="I165" s="26" t="str">
        <f aca="false">IF(OR(A165="",F165=0),"",(D165-F165)/F165)</f>
        <v/>
      </c>
    </row>
    <row r="166" customFormat="false" ht="15" hidden="false" customHeight="false" outlineLevel="0" collapsed="false">
      <c r="A166" s="40" t="str">
        <f aca="false">IF(Assumptions!$A$167="","",Assumptions!$A$167)</f>
        <v/>
      </c>
      <c r="B166" s="45" t="str">
        <f aca="false">IF(Assumptions!$A$167="","",IF($B$7="Percentage",Assumptions!$B$167,IF($B$6=0,0,1/$B$6)))</f>
        <v/>
      </c>
      <c r="D166" s="46" t="str">
        <f aca="false">IF(A166="","",$B$4*B166)</f>
        <v/>
      </c>
      <c r="E166" s="46" t="str">
        <f aca="false">IF(A166="","",D166/12)</f>
        <v/>
      </c>
      <c r="F166" s="46" t="str">
        <f aca="false">IF(A166="","",$B$5*B166)</f>
        <v/>
      </c>
      <c r="G166" s="46" t="str">
        <f aca="false">IF(A166="","",F166/12)</f>
        <v/>
      </c>
      <c r="H166" s="46" t="str">
        <f aca="false">IF(A166="","",E166-G166)</f>
        <v/>
      </c>
      <c r="I166" s="26" t="str">
        <f aca="false">IF(OR(A166="",F166=0),"",(D166-F166)/F166)</f>
        <v/>
      </c>
    </row>
    <row r="167" customFormat="false" ht="15" hidden="false" customHeight="false" outlineLevel="0" collapsed="false">
      <c r="A167" s="40" t="str">
        <f aca="false">IF(Assumptions!$A$168="","",Assumptions!$A$168)</f>
        <v/>
      </c>
      <c r="B167" s="45" t="str">
        <f aca="false">IF(Assumptions!$A$168="","",IF($B$7="Percentage",Assumptions!$B$168,IF($B$6=0,0,1/$B$6)))</f>
        <v/>
      </c>
      <c r="D167" s="46" t="str">
        <f aca="false">IF(A167="","",$B$4*B167)</f>
        <v/>
      </c>
      <c r="E167" s="46" t="str">
        <f aca="false">IF(A167="","",D167/12)</f>
        <v/>
      </c>
      <c r="F167" s="46" t="str">
        <f aca="false">IF(A167="","",$B$5*B167)</f>
        <v/>
      </c>
      <c r="G167" s="46" t="str">
        <f aca="false">IF(A167="","",F167/12)</f>
        <v/>
      </c>
      <c r="H167" s="46" t="str">
        <f aca="false">IF(A167="","",E167-G167)</f>
        <v/>
      </c>
      <c r="I167" s="26" t="str">
        <f aca="false">IF(OR(A167="",F167=0),"",(D167-F167)/F167)</f>
        <v/>
      </c>
    </row>
    <row r="168" customFormat="false" ht="15" hidden="false" customHeight="false" outlineLevel="0" collapsed="false">
      <c r="A168" s="40" t="str">
        <f aca="false">IF(Assumptions!$A$169="","",Assumptions!$A$169)</f>
        <v/>
      </c>
      <c r="B168" s="45" t="str">
        <f aca="false">IF(Assumptions!$A$169="","",IF($B$7="Percentage",Assumptions!$B$169,IF($B$6=0,0,1/$B$6)))</f>
        <v/>
      </c>
      <c r="D168" s="46" t="str">
        <f aca="false">IF(A168="","",$B$4*B168)</f>
        <v/>
      </c>
      <c r="E168" s="46" t="str">
        <f aca="false">IF(A168="","",D168/12)</f>
        <v/>
      </c>
      <c r="F168" s="46" t="str">
        <f aca="false">IF(A168="","",$B$5*B168)</f>
        <v/>
      </c>
      <c r="G168" s="46" t="str">
        <f aca="false">IF(A168="","",F168/12)</f>
        <v/>
      </c>
      <c r="H168" s="46" t="str">
        <f aca="false">IF(A168="","",E168-G168)</f>
        <v/>
      </c>
      <c r="I168" s="26" t="str">
        <f aca="false">IF(OR(A168="",F168=0),"",(D168-F168)/F168)</f>
        <v/>
      </c>
    </row>
    <row r="169" customFormat="false" ht="15" hidden="false" customHeight="false" outlineLevel="0" collapsed="false">
      <c r="A169" s="40" t="str">
        <f aca="false">IF(Assumptions!$A$170="","",Assumptions!$A$170)</f>
        <v/>
      </c>
      <c r="B169" s="45" t="str">
        <f aca="false">IF(Assumptions!$A$170="","",IF($B$7="Percentage",Assumptions!$B$170,IF($B$6=0,0,1/$B$6)))</f>
        <v/>
      </c>
      <c r="D169" s="46" t="str">
        <f aca="false">IF(A169="","",$B$4*B169)</f>
        <v/>
      </c>
      <c r="E169" s="46" t="str">
        <f aca="false">IF(A169="","",D169/12)</f>
        <v/>
      </c>
      <c r="F169" s="46" t="str">
        <f aca="false">IF(A169="","",$B$5*B169)</f>
        <v/>
      </c>
      <c r="G169" s="46" t="str">
        <f aca="false">IF(A169="","",F169/12)</f>
        <v/>
      </c>
      <c r="H169" s="46" t="str">
        <f aca="false">IF(A169="","",E169-G169)</f>
        <v/>
      </c>
      <c r="I169" s="26" t="str">
        <f aca="false">IF(OR(A169="",F169=0),"",(D169-F169)/F169)</f>
        <v/>
      </c>
    </row>
    <row r="170" customFormat="false" ht="15" hidden="false" customHeight="false" outlineLevel="0" collapsed="false">
      <c r="A170" s="40" t="str">
        <f aca="false">IF(Assumptions!$A$171="","",Assumptions!$A$171)</f>
        <v/>
      </c>
      <c r="B170" s="45" t="str">
        <f aca="false">IF(Assumptions!$A$171="","",IF($B$7="Percentage",Assumptions!$B$171,IF($B$6=0,0,1/$B$6)))</f>
        <v/>
      </c>
      <c r="D170" s="46" t="str">
        <f aca="false">IF(A170="","",$B$4*B170)</f>
        <v/>
      </c>
      <c r="E170" s="46" t="str">
        <f aca="false">IF(A170="","",D170/12)</f>
        <v/>
      </c>
      <c r="F170" s="46" t="str">
        <f aca="false">IF(A170="","",$B$5*B170)</f>
        <v/>
      </c>
      <c r="G170" s="46" t="str">
        <f aca="false">IF(A170="","",F170/12)</f>
        <v/>
      </c>
      <c r="H170" s="46" t="str">
        <f aca="false">IF(A170="","",E170-G170)</f>
        <v/>
      </c>
      <c r="I170" s="26" t="str">
        <f aca="false">IF(OR(A170="",F170=0),"",(D170-F170)/F170)</f>
        <v/>
      </c>
    </row>
    <row r="171" customFormat="false" ht="15" hidden="false" customHeight="false" outlineLevel="0" collapsed="false">
      <c r="A171" s="40" t="str">
        <f aca="false">IF(Assumptions!$A$172="","",Assumptions!$A$172)</f>
        <v/>
      </c>
      <c r="B171" s="45" t="str">
        <f aca="false">IF(Assumptions!$A$172="","",IF($B$7="Percentage",Assumptions!$B$172,IF($B$6=0,0,1/$B$6)))</f>
        <v/>
      </c>
      <c r="D171" s="46" t="str">
        <f aca="false">IF(A171="","",$B$4*B171)</f>
        <v/>
      </c>
      <c r="E171" s="46" t="str">
        <f aca="false">IF(A171="","",D171/12)</f>
        <v/>
      </c>
      <c r="F171" s="46" t="str">
        <f aca="false">IF(A171="","",$B$5*B171)</f>
        <v/>
      </c>
      <c r="G171" s="46" t="str">
        <f aca="false">IF(A171="","",F171/12)</f>
        <v/>
      </c>
      <c r="H171" s="46" t="str">
        <f aca="false">IF(A171="","",E171-G171)</f>
        <v/>
      </c>
      <c r="I171" s="26" t="str">
        <f aca="false">IF(OR(A171="",F171=0),"",(D171-F171)/F171)</f>
        <v/>
      </c>
    </row>
    <row r="172" customFormat="false" ht="15" hidden="false" customHeight="false" outlineLevel="0" collapsed="false">
      <c r="A172" s="40" t="str">
        <f aca="false">IF(Assumptions!$A$173="","",Assumptions!$A$173)</f>
        <v/>
      </c>
      <c r="B172" s="45" t="str">
        <f aca="false">IF(Assumptions!$A$173="","",IF($B$7="Percentage",Assumptions!$B$173,IF($B$6=0,0,1/$B$6)))</f>
        <v/>
      </c>
      <c r="D172" s="46" t="str">
        <f aca="false">IF(A172="","",$B$4*B172)</f>
        <v/>
      </c>
      <c r="E172" s="46" t="str">
        <f aca="false">IF(A172="","",D172/12)</f>
        <v/>
      </c>
      <c r="F172" s="46" t="str">
        <f aca="false">IF(A172="","",$B$5*B172)</f>
        <v/>
      </c>
      <c r="G172" s="46" t="str">
        <f aca="false">IF(A172="","",F172/12)</f>
        <v/>
      </c>
      <c r="H172" s="46" t="str">
        <f aca="false">IF(A172="","",E172-G172)</f>
        <v/>
      </c>
      <c r="I172" s="26" t="str">
        <f aca="false">IF(OR(A172="",F172=0),"",(D172-F172)/F172)</f>
        <v/>
      </c>
    </row>
    <row r="173" customFormat="false" ht="15" hidden="false" customHeight="false" outlineLevel="0" collapsed="false">
      <c r="A173" s="40" t="str">
        <f aca="false">IF(Assumptions!$A$174="","",Assumptions!$A$174)</f>
        <v/>
      </c>
      <c r="B173" s="45" t="str">
        <f aca="false">IF(Assumptions!$A$174="","",IF($B$7="Percentage",Assumptions!$B$174,IF($B$6=0,0,1/$B$6)))</f>
        <v/>
      </c>
      <c r="D173" s="46" t="str">
        <f aca="false">IF(A173="","",$B$4*B173)</f>
        <v/>
      </c>
      <c r="E173" s="46" t="str">
        <f aca="false">IF(A173="","",D173/12)</f>
        <v/>
      </c>
      <c r="F173" s="46" t="str">
        <f aca="false">IF(A173="","",$B$5*B173)</f>
        <v/>
      </c>
      <c r="G173" s="46" t="str">
        <f aca="false">IF(A173="","",F173/12)</f>
        <v/>
      </c>
      <c r="H173" s="46" t="str">
        <f aca="false">IF(A173="","",E173-G173)</f>
        <v/>
      </c>
      <c r="I173" s="26" t="str">
        <f aca="false">IF(OR(A173="",F173=0),"",(D173-F173)/F173)</f>
        <v/>
      </c>
    </row>
    <row r="174" customFormat="false" ht="15" hidden="false" customHeight="false" outlineLevel="0" collapsed="false">
      <c r="A174" s="40" t="str">
        <f aca="false">IF(Assumptions!$A$175="","",Assumptions!$A$175)</f>
        <v/>
      </c>
      <c r="B174" s="45" t="str">
        <f aca="false">IF(Assumptions!$A$175="","",IF($B$7="Percentage",Assumptions!$B$175,IF($B$6=0,0,1/$B$6)))</f>
        <v/>
      </c>
      <c r="D174" s="46" t="str">
        <f aca="false">IF(A174="","",$B$4*B174)</f>
        <v/>
      </c>
      <c r="E174" s="46" t="str">
        <f aca="false">IF(A174="","",D174/12)</f>
        <v/>
      </c>
      <c r="F174" s="46" t="str">
        <f aca="false">IF(A174="","",$B$5*B174)</f>
        <v/>
      </c>
      <c r="G174" s="46" t="str">
        <f aca="false">IF(A174="","",F174/12)</f>
        <v/>
      </c>
      <c r="H174" s="46" t="str">
        <f aca="false">IF(A174="","",E174-G174)</f>
        <v/>
      </c>
      <c r="I174" s="26" t="str">
        <f aca="false">IF(OR(A174="",F174=0),"",(D174-F174)/F174)</f>
        <v/>
      </c>
    </row>
    <row r="175" customFormat="false" ht="15" hidden="false" customHeight="false" outlineLevel="0" collapsed="false">
      <c r="A175" s="40" t="str">
        <f aca="false">IF(Assumptions!$A$176="","",Assumptions!$A$176)</f>
        <v/>
      </c>
      <c r="B175" s="45" t="str">
        <f aca="false">IF(Assumptions!$A$176="","",IF($B$7="Percentage",Assumptions!$B$176,IF($B$6=0,0,1/$B$6)))</f>
        <v/>
      </c>
      <c r="D175" s="46" t="str">
        <f aca="false">IF(A175="","",$B$4*B175)</f>
        <v/>
      </c>
      <c r="E175" s="46" t="str">
        <f aca="false">IF(A175="","",D175/12)</f>
        <v/>
      </c>
      <c r="F175" s="46" t="str">
        <f aca="false">IF(A175="","",$B$5*B175)</f>
        <v/>
      </c>
      <c r="G175" s="46" t="str">
        <f aca="false">IF(A175="","",F175/12)</f>
        <v/>
      </c>
      <c r="H175" s="46" t="str">
        <f aca="false">IF(A175="","",E175-G175)</f>
        <v/>
      </c>
      <c r="I175" s="26" t="str">
        <f aca="false">IF(OR(A175="",F175=0),"",(D175-F175)/F175)</f>
        <v/>
      </c>
    </row>
    <row r="176" customFormat="false" ht="15" hidden="false" customHeight="false" outlineLevel="0" collapsed="false">
      <c r="A176" s="40" t="str">
        <f aca="false">IF(Assumptions!$A$177="","",Assumptions!$A$177)</f>
        <v/>
      </c>
      <c r="B176" s="45" t="str">
        <f aca="false">IF(Assumptions!$A$177="","",IF($B$7="Percentage",Assumptions!$B$177,IF($B$6=0,0,1/$B$6)))</f>
        <v/>
      </c>
      <c r="D176" s="46" t="str">
        <f aca="false">IF(A176="","",$B$4*B176)</f>
        <v/>
      </c>
      <c r="E176" s="46" t="str">
        <f aca="false">IF(A176="","",D176/12)</f>
        <v/>
      </c>
      <c r="F176" s="46" t="str">
        <f aca="false">IF(A176="","",$B$5*B176)</f>
        <v/>
      </c>
      <c r="G176" s="46" t="str">
        <f aca="false">IF(A176="","",F176/12)</f>
        <v/>
      </c>
      <c r="H176" s="46" t="str">
        <f aca="false">IF(A176="","",E176-G176)</f>
        <v/>
      </c>
      <c r="I176" s="26" t="str">
        <f aca="false">IF(OR(A176="",F176=0),"",(D176-F176)/F176)</f>
        <v/>
      </c>
    </row>
    <row r="177" customFormat="false" ht="15" hidden="false" customHeight="false" outlineLevel="0" collapsed="false">
      <c r="A177" s="40" t="str">
        <f aca="false">IF(Assumptions!$A$178="","",Assumptions!$A$178)</f>
        <v/>
      </c>
      <c r="B177" s="45" t="str">
        <f aca="false">IF(Assumptions!$A$178="","",IF($B$7="Percentage",Assumptions!$B$178,IF($B$6=0,0,1/$B$6)))</f>
        <v/>
      </c>
      <c r="D177" s="46" t="str">
        <f aca="false">IF(A177="","",$B$4*B177)</f>
        <v/>
      </c>
      <c r="E177" s="46" t="str">
        <f aca="false">IF(A177="","",D177/12)</f>
        <v/>
      </c>
      <c r="F177" s="46" t="str">
        <f aca="false">IF(A177="","",$B$5*B177)</f>
        <v/>
      </c>
      <c r="G177" s="46" t="str">
        <f aca="false">IF(A177="","",F177/12)</f>
        <v/>
      </c>
      <c r="H177" s="46" t="str">
        <f aca="false">IF(A177="","",E177-G177)</f>
        <v/>
      </c>
      <c r="I177" s="26" t="str">
        <f aca="false">IF(OR(A177="",F177=0),"",(D177-F177)/F177)</f>
        <v/>
      </c>
    </row>
    <row r="178" customFormat="false" ht="15" hidden="false" customHeight="false" outlineLevel="0" collapsed="false">
      <c r="A178" s="40" t="str">
        <f aca="false">IF(Assumptions!$A$179="","",Assumptions!$A$179)</f>
        <v/>
      </c>
      <c r="B178" s="45" t="str">
        <f aca="false">IF(Assumptions!$A$179="","",IF($B$7="Percentage",Assumptions!$B$179,IF($B$6=0,0,1/$B$6)))</f>
        <v/>
      </c>
      <c r="D178" s="46" t="str">
        <f aca="false">IF(A178="","",$B$4*B178)</f>
        <v/>
      </c>
      <c r="E178" s="46" t="str">
        <f aca="false">IF(A178="","",D178/12)</f>
        <v/>
      </c>
      <c r="F178" s="46" t="str">
        <f aca="false">IF(A178="","",$B$5*B178)</f>
        <v/>
      </c>
      <c r="G178" s="46" t="str">
        <f aca="false">IF(A178="","",F178/12)</f>
        <v/>
      </c>
      <c r="H178" s="46" t="str">
        <f aca="false">IF(A178="","",E178-G178)</f>
        <v/>
      </c>
      <c r="I178" s="26" t="str">
        <f aca="false">IF(OR(A178="",F178=0),"",(D178-F178)/F178)</f>
        <v/>
      </c>
    </row>
    <row r="179" customFormat="false" ht="15" hidden="false" customHeight="false" outlineLevel="0" collapsed="false">
      <c r="A179" s="40" t="str">
        <f aca="false">IF(Assumptions!$A$180="","",Assumptions!$A$180)</f>
        <v/>
      </c>
      <c r="B179" s="45" t="str">
        <f aca="false">IF(Assumptions!$A$180="","",IF($B$7="Percentage",Assumptions!$B$180,IF($B$6=0,0,1/$B$6)))</f>
        <v/>
      </c>
      <c r="D179" s="46" t="str">
        <f aca="false">IF(A179="","",$B$4*B179)</f>
        <v/>
      </c>
      <c r="E179" s="46" t="str">
        <f aca="false">IF(A179="","",D179/12)</f>
        <v/>
      </c>
      <c r="F179" s="46" t="str">
        <f aca="false">IF(A179="","",$B$5*B179)</f>
        <v/>
      </c>
      <c r="G179" s="46" t="str">
        <f aca="false">IF(A179="","",F179/12)</f>
        <v/>
      </c>
      <c r="H179" s="46" t="str">
        <f aca="false">IF(A179="","",E179-G179)</f>
        <v/>
      </c>
      <c r="I179" s="26" t="str">
        <f aca="false">IF(OR(A179="",F179=0),"",(D179-F179)/F179)</f>
        <v/>
      </c>
    </row>
    <row r="180" customFormat="false" ht="15" hidden="false" customHeight="false" outlineLevel="0" collapsed="false">
      <c r="A180" s="40" t="str">
        <f aca="false">IF(Assumptions!$A$181="","",Assumptions!$A$181)</f>
        <v/>
      </c>
      <c r="B180" s="45" t="str">
        <f aca="false">IF(Assumptions!$A$181="","",IF($B$7="Percentage",Assumptions!$B$181,IF($B$6=0,0,1/$B$6)))</f>
        <v/>
      </c>
      <c r="D180" s="46" t="str">
        <f aca="false">IF(A180="","",$B$4*B180)</f>
        <v/>
      </c>
      <c r="E180" s="46" t="str">
        <f aca="false">IF(A180="","",D180/12)</f>
        <v/>
      </c>
      <c r="F180" s="46" t="str">
        <f aca="false">IF(A180="","",$B$5*B180)</f>
        <v/>
      </c>
      <c r="G180" s="46" t="str">
        <f aca="false">IF(A180="","",F180/12)</f>
        <v/>
      </c>
      <c r="H180" s="46" t="str">
        <f aca="false">IF(A180="","",E180-G180)</f>
        <v/>
      </c>
      <c r="I180" s="26" t="str">
        <f aca="false">IF(OR(A180="",F180=0),"",(D180-F180)/F180)</f>
        <v/>
      </c>
    </row>
    <row r="181" customFormat="false" ht="15" hidden="false" customHeight="false" outlineLevel="0" collapsed="false">
      <c r="A181" s="40" t="str">
        <f aca="false">IF(Assumptions!$A$182="","",Assumptions!$A$182)</f>
        <v/>
      </c>
      <c r="B181" s="45" t="str">
        <f aca="false">IF(Assumptions!$A$182="","",IF($B$7="Percentage",Assumptions!$B$182,IF($B$6=0,0,1/$B$6)))</f>
        <v/>
      </c>
      <c r="D181" s="46" t="str">
        <f aca="false">IF(A181="","",$B$4*B181)</f>
        <v/>
      </c>
      <c r="E181" s="46" t="str">
        <f aca="false">IF(A181="","",D181/12)</f>
        <v/>
      </c>
      <c r="F181" s="46" t="str">
        <f aca="false">IF(A181="","",$B$5*B181)</f>
        <v/>
      </c>
      <c r="G181" s="46" t="str">
        <f aca="false">IF(A181="","",F181/12)</f>
        <v/>
      </c>
      <c r="H181" s="46" t="str">
        <f aca="false">IF(A181="","",E181-G181)</f>
        <v/>
      </c>
      <c r="I181" s="26" t="str">
        <f aca="false">IF(OR(A181="",F181=0),"",(D181-F181)/F181)</f>
        <v/>
      </c>
    </row>
    <row r="182" customFormat="false" ht="15" hidden="false" customHeight="false" outlineLevel="0" collapsed="false">
      <c r="A182" s="40" t="str">
        <f aca="false">IF(Assumptions!$A$183="","",Assumptions!$A$183)</f>
        <v/>
      </c>
      <c r="B182" s="45" t="str">
        <f aca="false">IF(Assumptions!$A$183="","",IF($B$7="Percentage",Assumptions!$B$183,IF($B$6=0,0,1/$B$6)))</f>
        <v/>
      </c>
      <c r="D182" s="46" t="str">
        <f aca="false">IF(A182="","",$B$4*B182)</f>
        <v/>
      </c>
      <c r="E182" s="46" t="str">
        <f aca="false">IF(A182="","",D182/12)</f>
        <v/>
      </c>
      <c r="F182" s="46" t="str">
        <f aca="false">IF(A182="","",$B$5*B182)</f>
        <v/>
      </c>
      <c r="G182" s="46" t="str">
        <f aca="false">IF(A182="","",F182/12)</f>
        <v/>
      </c>
      <c r="H182" s="46" t="str">
        <f aca="false">IF(A182="","",E182-G182)</f>
        <v/>
      </c>
      <c r="I182" s="26" t="str">
        <f aca="false">IF(OR(A182="",F182=0),"",(D182-F182)/F182)</f>
        <v/>
      </c>
    </row>
    <row r="183" customFormat="false" ht="15" hidden="false" customHeight="false" outlineLevel="0" collapsed="false">
      <c r="A183" s="40" t="str">
        <f aca="false">IF(Assumptions!$A$184="","",Assumptions!$A$184)</f>
        <v/>
      </c>
      <c r="B183" s="45" t="str">
        <f aca="false">IF(Assumptions!$A$184="","",IF($B$7="Percentage",Assumptions!$B$184,IF($B$6=0,0,1/$B$6)))</f>
        <v/>
      </c>
      <c r="D183" s="46" t="str">
        <f aca="false">IF(A183="","",$B$4*B183)</f>
        <v/>
      </c>
      <c r="E183" s="46" t="str">
        <f aca="false">IF(A183="","",D183/12)</f>
        <v/>
      </c>
      <c r="F183" s="46" t="str">
        <f aca="false">IF(A183="","",$B$5*B183)</f>
        <v/>
      </c>
      <c r="G183" s="46" t="str">
        <f aca="false">IF(A183="","",F183/12)</f>
        <v/>
      </c>
      <c r="H183" s="46" t="str">
        <f aca="false">IF(A183="","",E183-G183)</f>
        <v/>
      </c>
      <c r="I183" s="26" t="str">
        <f aca="false">IF(OR(A183="",F183=0),"",(D183-F183)/F183)</f>
        <v/>
      </c>
    </row>
    <row r="184" customFormat="false" ht="15" hidden="false" customHeight="false" outlineLevel="0" collapsed="false">
      <c r="A184" s="40" t="str">
        <f aca="false">IF(Assumptions!$A$185="","",Assumptions!$A$185)</f>
        <v/>
      </c>
      <c r="B184" s="45" t="str">
        <f aca="false">IF(Assumptions!$A$185="","",IF($B$7="Percentage",Assumptions!$B$185,IF($B$6=0,0,1/$B$6)))</f>
        <v/>
      </c>
      <c r="D184" s="46" t="str">
        <f aca="false">IF(A184="","",$B$4*B184)</f>
        <v/>
      </c>
      <c r="E184" s="46" t="str">
        <f aca="false">IF(A184="","",D184/12)</f>
        <v/>
      </c>
      <c r="F184" s="46" t="str">
        <f aca="false">IF(A184="","",$B$5*B184)</f>
        <v/>
      </c>
      <c r="G184" s="46" t="str">
        <f aca="false">IF(A184="","",F184/12)</f>
        <v/>
      </c>
      <c r="H184" s="46" t="str">
        <f aca="false">IF(A184="","",E184-G184)</f>
        <v/>
      </c>
      <c r="I184" s="26" t="str">
        <f aca="false">IF(OR(A184="",F184=0),"",(D184-F184)/F184)</f>
        <v/>
      </c>
    </row>
    <row r="185" customFormat="false" ht="15" hidden="false" customHeight="false" outlineLevel="0" collapsed="false">
      <c r="A185" s="40" t="str">
        <f aca="false">IF(Assumptions!$A$186="","",Assumptions!$A$186)</f>
        <v/>
      </c>
      <c r="B185" s="45" t="str">
        <f aca="false">IF(Assumptions!$A$186="","",IF($B$7="Percentage",Assumptions!$B$186,IF($B$6=0,0,1/$B$6)))</f>
        <v/>
      </c>
      <c r="D185" s="46" t="str">
        <f aca="false">IF(A185="","",$B$4*B185)</f>
        <v/>
      </c>
      <c r="E185" s="46" t="str">
        <f aca="false">IF(A185="","",D185/12)</f>
        <v/>
      </c>
      <c r="F185" s="46" t="str">
        <f aca="false">IF(A185="","",$B$5*B185)</f>
        <v/>
      </c>
      <c r="G185" s="46" t="str">
        <f aca="false">IF(A185="","",F185/12)</f>
        <v/>
      </c>
      <c r="H185" s="46" t="str">
        <f aca="false">IF(A185="","",E185-G185)</f>
        <v/>
      </c>
      <c r="I185" s="26" t="str">
        <f aca="false">IF(OR(A185="",F185=0),"",(D185-F185)/F185)</f>
        <v/>
      </c>
    </row>
    <row r="186" customFormat="false" ht="15" hidden="false" customHeight="false" outlineLevel="0" collapsed="false">
      <c r="A186" s="40" t="str">
        <f aca="false">IF(Assumptions!$A$187="","",Assumptions!$A$187)</f>
        <v/>
      </c>
      <c r="B186" s="45" t="str">
        <f aca="false">IF(Assumptions!$A$187="","",IF($B$7="Percentage",Assumptions!$B$187,IF($B$6=0,0,1/$B$6)))</f>
        <v/>
      </c>
      <c r="D186" s="46" t="str">
        <f aca="false">IF(A186="","",$B$4*B186)</f>
        <v/>
      </c>
      <c r="E186" s="46" t="str">
        <f aca="false">IF(A186="","",D186/12)</f>
        <v/>
      </c>
      <c r="F186" s="46" t="str">
        <f aca="false">IF(A186="","",$B$5*B186)</f>
        <v/>
      </c>
      <c r="G186" s="46" t="str">
        <f aca="false">IF(A186="","",F186/12)</f>
        <v/>
      </c>
      <c r="H186" s="46" t="str">
        <f aca="false">IF(A186="","",E186-G186)</f>
        <v/>
      </c>
      <c r="I186" s="26" t="str">
        <f aca="false">IF(OR(A186="",F186=0),"",(D186-F186)/F186)</f>
        <v/>
      </c>
    </row>
    <row r="187" customFormat="false" ht="15" hidden="false" customHeight="false" outlineLevel="0" collapsed="false">
      <c r="A187" s="40" t="str">
        <f aca="false">IF(Assumptions!$A$188="","",Assumptions!$A$188)</f>
        <v/>
      </c>
      <c r="B187" s="45" t="str">
        <f aca="false">IF(Assumptions!$A$188="","",IF($B$7="Percentage",Assumptions!$B$188,IF($B$6=0,0,1/$B$6)))</f>
        <v/>
      </c>
      <c r="D187" s="46" t="str">
        <f aca="false">IF(A187="","",$B$4*B187)</f>
        <v/>
      </c>
      <c r="E187" s="46" t="str">
        <f aca="false">IF(A187="","",D187/12)</f>
        <v/>
      </c>
      <c r="F187" s="46" t="str">
        <f aca="false">IF(A187="","",$B$5*B187)</f>
        <v/>
      </c>
      <c r="G187" s="46" t="str">
        <f aca="false">IF(A187="","",F187/12)</f>
        <v/>
      </c>
      <c r="H187" s="46" t="str">
        <f aca="false">IF(A187="","",E187-G187)</f>
        <v/>
      </c>
      <c r="I187" s="26" t="str">
        <f aca="false">IF(OR(A187="",F187=0),"",(D187-F187)/F187)</f>
        <v/>
      </c>
    </row>
    <row r="188" customFormat="false" ht="15" hidden="false" customHeight="false" outlineLevel="0" collapsed="false">
      <c r="A188" s="40" t="str">
        <f aca="false">IF(Assumptions!$A$189="","",Assumptions!$A$189)</f>
        <v/>
      </c>
      <c r="B188" s="45" t="str">
        <f aca="false">IF(Assumptions!$A$189="","",IF($B$7="Percentage",Assumptions!$B$189,IF($B$6=0,0,1/$B$6)))</f>
        <v/>
      </c>
      <c r="D188" s="46" t="str">
        <f aca="false">IF(A188="","",$B$4*B188)</f>
        <v/>
      </c>
      <c r="E188" s="46" t="str">
        <f aca="false">IF(A188="","",D188/12)</f>
        <v/>
      </c>
      <c r="F188" s="46" t="str">
        <f aca="false">IF(A188="","",$B$5*B188)</f>
        <v/>
      </c>
      <c r="G188" s="46" t="str">
        <f aca="false">IF(A188="","",F188/12)</f>
        <v/>
      </c>
      <c r="H188" s="46" t="str">
        <f aca="false">IF(A188="","",E188-G188)</f>
        <v/>
      </c>
      <c r="I188" s="26" t="str">
        <f aca="false">IF(OR(A188="",F188=0),"",(D188-F188)/F188)</f>
        <v/>
      </c>
    </row>
    <row r="189" customFormat="false" ht="15" hidden="false" customHeight="false" outlineLevel="0" collapsed="false">
      <c r="A189" s="40" t="str">
        <f aca="false">IF(Assumptions!$A$190="","",Assumptions!$A$190)</f>
        <v/>
      </c>
      <c r="B189" s="45" t="str">
        <f aca="false">IF(Assumptions!$A$190="","",IF($B$7="Percentage",Assumptions!$B$190,IF($B$6=0,0,1/$B$6)))</f>
        <v/>
      </c>
      <c r="D189" s="46" t="str">
        <f aca="false">IF(A189="","",$B$4*B189)</f>
        <v/>
      </c>
      <c r="E189" s="46" t="str">
        <f aca="false">IF(A189="","",D189/12)</f>
        <v/>
      </c>
      <c r="F189" s="46" t="str">
        <f aca="false">IF(A189="","",$B$5*B189)</f>
        <v/>
      </c>
      <c r="G189" s="46" t="str">
        <f aca="false">IF(A189="","",F189/12)</f>
        <v/>
      </c>
      <c r="H189" s="46" t="str">
        <f aca="false">IF(A189="","",E189-G189)</f>
        <v/>
      </c>
      <c r="I189" s="26" t="str">
        <f aca="false">IF(OR(A189="",F189=0),"",(D189-F189)/F189)</f>
        <v/>
      </c>
    </row>
    <row r="190" customFormat="false" ht="15" hidden="false" customHeight="false" outlineLevel="0" collapsed="false">
      <c r="A190" s="40" t="str">
        <f aca="false">IF(Assumptions!$A$191="","",Assumptions!$A$191)</f>
        <v/>
      </c>
      <c r="B190" s="45" t="str">
        <f aca="false">IF(Assumptions!$A$191="","",IF($B$7="Percentage",Assumptions!$B$191,IF($B$6=0,0,1/$B$6)))</f>
        <v/>
      </c>
      <c r="D190" s="46" t="str">
        <f aca="false">IF(A190="","",$B$4*B190)</f>
        <v/>
      </c>
      <c r="E190" s="46" t="str">
        <f aca="false">IF(A190="","",D190/12)</f>
        <v/>
      </c>
      <c r="F190" s="46" t="str">
        <f aca="false">IF(A190="","",$B$5*B190)</f>
        <v/>
      </c>
      <c r="G190" s="46" t="str">
        <f aca="false">IF(A190="","",F190/12)</f>
        <v/>
      </c>
      <c r="H190" s="46" t="str">
        <f aca="false">IF(A190="","",E190-G190)</f>
        <v/>
      </c>
      <c r="I190" s="26" t="str">
        <f aca="false">IF(OR(A190="",F190=0),"",(D190-F190)/F190)</f>
        <v/>
      </c>
    </row>
    <row r="191" customFormat="false" ht="15" hidden="false" customHeight="false" outlineLevel="0" collapsed="false">
      <c r="A191" s="40" t="str">
        <f aca="false">IF(Assumptions!$A$192="","",Assumptions!$A$192)</f>
        <v/>
      </c>
      <c r="B191" s="45" t="str">
        <f aca="false">IF(Assumptions!$A$192="","",IF($B$7="Percentage",Assumptions!$B$192,IF($B$6=0,0,1/$B$6)))</f>
        <v/>
      </c>
      <c r="D191" s="46" t="str">
        <f aca="false">IF(A191="","",$B$4*B191)</f>
        <v/>
      </c>
      <c r="E191" s="46" t="str">
        <f aca="false">IF(A191="","",D191/12)</f>
        <v/>
      </c>
      <c r="F191" s="46" t="str">
        <f aca="false">IF(A191="","",$B$5*B191)</f>
        <v/>
      </c>
      <c r="G191" s="46" t="str">
        <f aca="false">IF(A191="","",F191/12)</f>
        <v/>
      </c>
      <c r="H191" s="46" t="str">
        <f aca="false">IF(A191="","",E191-G191)</f>
        <v/>
      </c>
      <c r="I191" s="26" t="str">
        <f aca="false">IF(OR(A191="",F191=0),"",(D191-F191)/F191)</f>
        <v/>
      </c>
    </row>
    <row r="192" customFormat="false" ht="15" hidden="false" customHeight="false" outlineLevel="0" collapsed="false">
      <c r="A192" s="40" t="str">
        <f aca="false">IF(Assumptions!$A$193="","",Assumptions!$A$193)</f>
        <v/>
      </c>
      <c r="B192" s="45" t="str">
        <f aca="false">IF(Assumptions!$A$193="","",IF($B$7="Percentage",Assumptions!$B$193,IF($B$6=0,0,1/$B$6)))</f>
        <v/>
      </c>
      <c r="D192" s="46" t="str">
        <f aca="false">IF(A192="","",$B$4*B192)</f>
        <v/>
      </c>
      <c r="E192" s="46" t="str">
        <f aca="false">IF(A192="","",D192/12)</f>
        <v/>
      </c>
      <c r="F192" s="46" t="str">
        <f aca="false">IF(A192="","",$B$5*B192)</f>
        <v/>
      </c>
      <c r="G192" s="46" t="str">
        <f aca="false">IF(A192="","",F192/12)</f>
        <v/>
      </c>
      <c r="H192" s="46" t="str">
        <f aca="false">IF(A192="","",E192-G192)</f>
        <v/>
      </c>
      <c r="I192" s="26" t="str">
        <f aca="false">IF(OR(A192="",F192=0),"",(D192-F192)/F192)</f>
        <v/>
      </c>
    </row>
    <row r="193" customFormat="false" ht="15" hidden="false" customHeight="false" outlineLevel="0" collapsed="false">
      <c r="A193" s="40" t="str">
        <f aca="false">IF(Assumptions!$A$194="","",Assumptions!$A$194)</f>
        <v/>
      </c>
      <c r="B193" s="45" t="str">
        <f aca="false">IF(Assumptions!$A$194="","",IF($B$7="Percentage",Assumptions!$B$194,IF($B$6=0,0,1/$B$6)))</f>
        <v/>
      </c>
      <c r="D193" s="46" t="str">
        <f aca="false">IF(A193="","",$B$4*B193)</f>
        <v/>
      </c>
      <c r="E193" s="46" t="str">
        <f aca="false">IF(A193="","",D193/12)</f>
        <v/>
      </c>
      <c r="F193" s="46" t="str">
        <f aca="false">IF(A193="","",$B$5*B193)</f>
        <v/>
      </c>
      <c r="G193" s="46" t="str">
        <f aca="false">IF(A193="","",F193/12)</f>
        <v/>
      </c>
      <c r="H193" s="46" t="str">
        <f aca="false">IF(A193="","",E193-G193)</f>
        <v/>
      </c>
      <c r="I193" s="26" t="str">
        <f aca="false">IF(OR(A193="",F193=0),"",(D193-F193)/F193)</f>
        <v/>
      </c>
    </row>
    <row r="194" customFormat="false" ht="15" hidden="false" customHeight="false" outlineLevel="0" collapsed="false">
      <c r="A194" s="40" t="str">
        <f aca="false">IF(Assumptions!$A$195="","",Assumptions!$A$195)</f>
        <v/>
      </c>
      <c r="B194" s="45" t="str">
        <f aca="false">IF(Assumptions!$A$195="","",IF($B$7="Percentage",Assumptions!$B$195,IF($B$6=0,0,1/$B$6)))</f>
        <v/>
      </c>
      <c r="D194" s="46" t="str">
        <f aca="false">IF(A194="","",$B$4*B194)</f>
        <v/>
      </c>
      <c r="E194" s="46" t="str">
        <f aca="false">IF(A194="","",D194/12)</f>
        <v/>
      </c>
      <c r="F194" s="46" t="str">
        <f aca="false">IF(A194="","",$B$5*B194)</f>
        <v/>
      </c>
      <c r="G194" s="46" t="str">
        <f aca="false">IF(A194="","",F194/12)</f>
        <v/>
      </c>
      <c r="H194" s="46" t="str">
        <f aca="false">IF(A194="","",E194-G194)</f>
        <v/>
      </c>
      <c r="I194" s="26" t="str">
        <f aca="false">IF(OR(A194="",F194=0),"",(D194-F194)/F194)</f>
        <v/>
      </c>
    </row>
    <row r="195" customFormat="false" ht="15" hidden="false" customHeight="false" outlineLevel="0" collapsed="false">
      <c r="A195" s="40" t="str">
        <f aca="false">IF(Assumptions!$A$196="","",Assumptions!$A$196)</f>
        <v/>
      </c>
      <c r="B195" s="45" t="str">
        <f aca="false">IF(Assumptions!$A$196="","",IF($B$7="Percentage",Assumptions!$B$196,IF($B$6=0,0,1/$B$6)))</f>
        <v/>
      </c>
      <c r="D195" s="46" t="str">
        <f aca="false">IF(A195="","",$B$4*B195)</f>
        <v/>
      </c>
      <c r="E195" s="46" t="str">
        <f aca="false">IF(A195="","",D195/12)</f>
        <v/>
      </c>
      <c r="F195" s="46" t="str">
        <f aca="false">IF(A195="","",$B$5*B195)</f>
        <v/>
      </c>
      <c r="G195" s="46" t="str">
        <f aca="false">IF(A195="","",F195/12)</f>
        <v/>
      </c>
      <c r="H195" s="46" t="str">
        <f aca="false">IF(A195="","",E195-G195)</f>
        <v/>
      </c>
      <c r="I195" s="26" t="str">
        <f aca="false">IF(OR(A195="",F195=0),"",(D195-F195)/F195)</f>
        <v/>
      </c>
    </row>
    <row r="196" customFormat="false" ht="15" hidden="false" customHeight="false" outlineLevel="0" collapsed="false">
      <c r="A196" s="40" t="str">
        <f aca="false">IF(Assumptions!$A$197="","",Assumptions!$A$197)</f>
        <v/>
      </c>
      <c r="B196" s="45" t="str">
        <f aca="false">IF(Assumptions!$A$197="","",IF($B$7="Percentage",Assumptions!$B$197,IF($B$6=0,0,1/$B$6)))</f>
        <v/>
      </c>
      <c r="D196" s="46" t="str">
        <f aca="false">IF(A196="","",$B$4*B196)</f>
        <v/>
      </c>
      <c r="E196" s="46" t="str">
        <f aca="false">IF(A196="","",D196/12)</f>
        <v/>
      </c>
      <c r="F196" s="46" t="str">
        <f aca="false">IF(A196="","",$B$5*B196)</f>
        <v/>
      </c>
      <c r="G196" s="46" t="str">
        <f aca="false">IF(A196="","",F196/12)</f>
        <v/>
      </c>
      <c r="H196" s="46" t="str">
        <f aca="false">IF(A196="","",E196-G196)</f>
        <v/>
      </c>
      <c r="I196" s="26" t="str">
        <f aca="false">IF(OR(A196="",F196=0),"",(D196-F196)/F196)</f>
        <v/>
      </c>
    </row>
    <row r="197" customFormat="false" ht="15" hidden="false" customHeight="false" outlineLevel="0" collapsed="false">
      <c r="A197" s="40" t="str">
        <f aca="false">IF(Assumptions!$A$198="","",Assumptions!$A$198)</f>
        <v/>
      </c>
      <c r="B197" s="45" t="str">
        <f aca="false">IF(Assumptions!$A$198="","",IF($B$7="Percentage",Assumptions!$B$198,IF($B$6=0,0,1/$B$6)))</f>
        <v/>
      </c>
      <c r="D197" s="46" t="str">
        <f aca="false">IF(A197="","",$B$4*B197)</f>
        <v/>
      </c>
      <c r="E197" s="46" t="str">
        <f aca="false">IF(A197="","",D197/12)</f>
        <v/>
      </c>
      <c r="F197" s="46" t="str">
        <f aca="false">IF(A197="","",$B$5*B197)</f>
        <v/>
      </c>
      <c r="G197" s="46" t="str">
        <f aca="false">IF(A197="","",F197/12)</f>
        <v/>
      </c>
      <c r="H197" s="46" t="str">
        <f aca="false">IF(A197="","",E197-G197)</f>
        <v/>
      </c>
      <c r="I197" s="26" t="str">
        <f aca="false">IF(OR(A197="",F197=0),"",(D197-F197)/F197)</f>
        <v/>
      </c>
    </row>
    <row r="198" customFormat="false" ht="15" hidden="false" customHeight="false" outlineLevel="0" collapsed="false">
      <c r="A198" s="40" t="str">
        <f aca="false">IF(Assumptions!$A$199="","",Assumptions!$A$199)</f>
        <v/>
      </c>
      <c r="B198" s="45" t="str">
        <f aca="false">IF(Assumptions!$A$199="","",IF($B$7="Percentage",Assumptions!$B$199,IF($B$6=0,0,1/$B$6)))</f>
        <v/>
      </c>
      <c r="D198" s="46" t="str">
        <f aca="false">IF(A198="","",$B$4*B198)</f>
        <v/>
      </c>
      <c r="E198" s="46" t="str">
        <f aca="false">IF(A198="","",D198/12)</f>
        <v/>
      </c>
      <c r="F198" s="46" t="str">
        <f aca="false">IF(A198="","",$B$5*B198)</f>
        <v/>
      </c>
      <c r="G198" s="46" t="str">
        <f aca="false">IF(A198="","",F198/12)</f>
        <v/>
      </c>
      <c r="H198" s="46" t="str">
        <f aca="false">IF(A198="","",E198-G198)</f>
        <v/>
      </c>
      <c r="I198" s="26" t="str">
        <f aca="false">IF(OR(A198="",F198=0),"",(D198-F198)/F198)</f>
        <v/>
      </c>
    </row>
    <row r="199" customFormat="false" ht="15" hidden="false" customHeight="false" outlineLevel="0" collapsed="false">
      <c r="A199" s="40" t="str">
        <f aca="false">IF(Assumptions!$A$200="","",Assumptions!$A$200)</f>
        <v/>
      </c>
      <c r="B199" s="45" t="str">
        <f aca="false">IF(Assumptions!$A$200="","",IF($B$7="Percentage",Assumptions!$B$200,IF($B$6=0,0,1/$B$6)))</f>
        <v/>
      </c>
      <c r="D199" s="46" t="str">
        <f aca="false">IF(A199="","",$B$4*B199)</f>
        <v/>
      </c>
      <c r="E199" s="46" t="str">
        <f aca="false">IF(A199="","",D199/12)</f>
        <v/>
      </c>
      <c r="F199" s="46" t="str">
        <f aca="false">IF(A199="","",$B$5*B199)</f>
        <v/>
      </c>
      <c r="G199" s="46" t="str">
        <f aca="false">IF(A199="","",F199/12)</f>
        <v/>
      </c>
      <c r="H199" s="46" t="str">
        <f aca="false">IF(A199="","",E199-G199)</f>
        <v/>
      </c>
      <c r="I199" s="26" t="str">
        <f aca="false">IF(OR(A199="",F199=0),"",(D199-F199)/F199)</f>
        <v/>
      </c>
    </row>
    <row r="200" customFormat="false" ht="15" hidden="false" customHeight="false" outlineLevel="0" collapsed="false">
      <c r="A200" s="40" t="str">
        <f aca="false">IF(Assumptions!$A$201="","",Assumptions!$A$201)</f>
        <v/>
      </c>
      <c r="B200" s="45" t="str">
        <f aca="false">IF(Assumptions!$A$201="","",IF($B$7="Percentage",Assumptions!$B$201,IF($B$6=0,0,1/$B$6)))</f>
        <v/>
      </c>
      <c r="D200" s="46" t="str">
        <f aca="false">IF(A200="","",$B$4*B200)</f>
        <v/>
      </c>
      <c r="E200" s="46" t="str">
        <f aca="false">IF(A200="","",D200/12)</f>
        <v/>
      </c>
      <c r="F200" s="46" t="str">
        <f aca="false">IF(A200="","",$B$5*B200)</f>
        <v/>
      </c>
      <c r="G200" s="46" t="str">
        <f aca="false">IF(A200="","",F200/12)</f>
        <v/>
      </c>
      <c r="H200" s="46" t="str">
        <f aca="false">IF(A200="","",E200-G200)</f>
        <v/>
      </c>
      <c r="I200" s="26" t="str">
        <f aca="false">IF(OR(A200="",F200=0),"",(D200-F200)/F200)</f>
        <v/>
      </c>
    </row>
    <row r="201" customFormat="false" ht="15" hidden="false" customHeight="false" outlineLevel="0" collapsed="false">
      <c r="A201" s="40" t="str">
        <f aca="false">IF(Assumptions!$A$202="","",Assumptions!$A$202)</f>
        <v/>
      </c>
      <c r="B201" s="45" t="str">
        <f aca="false">IF(Assumptions!$A$202="","",IF($B$7="Percentage",Assumptions!$B$202,IF($B$6=0,0,1/$B$6)))</f>
        <v/>
      </c>
      <c r="D201" s="46" t="str">
        <f aca="false">IF(A201="","",$B$4*B201)</f>
        <v/>
      </c>
      <c r="E201" s="46" t="str">
        <f aca="false">IF(A201="","",D201/12)</f>
        <v/>
      </c>
      <c r="F201" s="46" t="str">
        <f aca="false">IF(A201="","",$B$5*B201)</f>
        <v/>
      </c>
      <c r="G201" s="46" t="str">
        <f aca="false">IF(A201="","",F201/12)</f>
        <v/>
      </c>
      <c r="H201" s="46" t="str">
        <f aca="false">IF(A201="","",E201-G201)</f>
        <v/>
      </c>
      <c r="I201" s="26" t="str">
        <f aca="false">IF(OR(A201="",F201=0),"",(D201-F201)/F201)</f>
        <v/>
      </c>
    </row>
    <row r="202" customFormat="false" ht="15" hidden="false" customHeight="false" outlineLevel="0" collapsed="false">
      <c r="A202" s="40" t="str">
        <f aca="false">IF(Assumptions!$A$203="","",Assumptions!$A$203)</f>
        <v/>
      </c>
      <c r="B202" s="45" t="str">
        <f aca="false">IF(Assumptions!$A$203="","",IF($B$7="Percentage",Assumptions!$B$203,IF($B$6=0,0,1/$B$6)))</f>
        <v/>
      </c>
      <c r="D202" s="46" t="str">
        <f aca="false">IF(A202="","",$B$4*B202)</f>
        <v/>
      </c>
      <c r="E202" s="46" t="str">
        <f aca="false">IF(A202="","",D202/12)</f>
        <v/>
      </c>
      <c r="F202" s="46" t="str">
        <f aca="false">IF(A202="","",$B$5*B202)</f>
        <v/>
      </c>
      <c r="G202" s="46" t="str">
        <f aca="false">IF(A202="","",F202/12)</f>
        <v/>
      </c>
      <c r="H202" s="46" t="str">
        <f aca="false">IF(A202="","",E202-G202)</f>
        <v/>
      </c>
      <c r="I202" s="26" t="str">
        <f aca="false">IF(OR(A202="",F202=0),"",(D202-F202)/F202)</f>
        <v/>
      </c>
    </row>
    <row r="203" customFormat="false" ht="15" hidden="false" customHeight="false" outlineLevel="0" collapsed="false">
      <c r="A203" s="40" t="str">
        <f aca="false">IF(Assumptions!$A$204="","",Assumptions!$A$204)</f>
        <v/>
      </c>
      <c r="B203" s="45" t="str">
        <f aca="false">IF(Assumptions!$A$204="","",IF($B$7="Percentage",Assumptions!$B$204,IF($B$6=0,0,1/$B$6)))</f>
        <v/>
      </c>
      <c r="D203" s="46" t="str">
        <f aca="false">IF(A203="","",$B$4*B203)</f>
        <v/>
      </c>
      <c r="E203" s="46" t="str">
        <f aca="false">IF(A203="","",D203/12)</f>
        <v/>
      </c>
      <c r="F203" s="46" t="str">
        <f aca="false">IF(A203="","",$B$5*B203)</f>
        <v/>
      </c>
      <c r="G203" s="46" t="str">
        <f aca="false">IF(A203="","",F203/12)</f>
        <v/>
      </c>
      <c r="H203" s="46" t="str">
        <f aca="false">IF(A203="","",E203-G203)</f>
        <v/>
      </c>
      <c r="I203" s="26" t="str">
        <f aca="false">IF(OR(A203="",F203=0),"",(D203-F203)/F203)</f>
        <v/>
      </c>
    </row>
    <row r="204" customFormat="false" ht="15" hidden="false" customHeight="false" outlineLevel="0" collapsed="false">
      <c r="A204" s="40" t="str">
        <f aca="false">IF(Assumptions!$A$205="","",Assumptions!$A$205)</f>
        <v/>
      </c>
      <c r="B204" s="45" t="str">
        <f aca="false">IF(Assumptions!$A$205="","",IF($B$7="Percentage",Assumptions!$B$205,IF($B$6=0,0,1/$B$6)))</f>
        <v/>
      </c>
      <c r="D204" s="46" t="str">
        <f aca="false">IF(A204="","",$B$4*B204)</f>
        <v/>
      </c>
      <c r="E204" s="46" t="str">
        <f aca="false">IF(A204="","",D204/12)</f>
        <v/>
      </c>
      <c r="F204" s="46" t="str">
        <f aca="false">IF(A204="","",$B$5*B204)</f>
        <v/>
      </c>
      <c r="G204" s="46" t="str">
        <f aca="false">IF(A204="","",F204/12)</f>
        <v/>
      </c>
      <c r="H204" s="46" t="str">
        <f aca="false">IF(A204="","",E204-G204)</f>
        <v/>
      </c>
      <c r="I204" s="26" t="str">
        <f aca="false">IF(OR(A204="",F204=0),"",(D204-F204)/F204)</f>
        <v/>
      </c>
    </row>
    <row r="205" customFormat="false" ht="15" hidden="false" customHeight="false" outlineLevel="0" collapsed="false">
      <c r="A205" s="40" t="str">
        <f aca="false">IF(Assumptions!$A$206="","",Assumptions!$A$206)</f>
        <v/>
      </c>
      <c r="B205" s="45" t="str">
        <f aca="false">IF(Assumptions!$A$206="","",IF($B$7="Percentage",Assumptions!$B$206,IF($B$6=0,0,1/$B$6)))</f>
        <v/>
      </c>
      <c r="D205" s="46" t="str">
        <f aca="false">IF(A205="","",$B$4*B205)</f>
        <v/>
      </c>
      <c r="E205" s="46" t="str">
        <f aca="false">IF(A205="","",D205/12)</f>
        <v/>
      </c>
      <c r="F205" s="46" t="str">
        <f aca="false">IF(A205="","",$B$5*B205)</f>
        <v/>
      </c>
      <c r="G205" s="46" t="str">
        <f aca="false">IF(A205="","",F205/12)</f>
        <v/>
      </c>
      <c r="H205" s="46" t="str">
        <f aca="false">IF(A205="","",E205-G205)</f>
        <v/>
      </c>
      <c r="I205" s="26" t="str">
        <f aca="false">IF(OR(A205="",F205=0),"",(D205-F205)/F205)</f>
        <v/>
      </c>
    </row>
    <row r="206" customFormat="false" ht="15" hidden="false" customHeight="false" outlineLevel="0" collapsed="false">
      <c r="A206" s="40" t="str">
        <f aca="false">IF(Assumptions!$A$207="","",Assumptions!$A$207)</f>
        <v/>
      </c>
      <c r="B206" s="45" t="str">
        <f aca="false">IF(Assumptions!$A$207="","",IF($B$7="Percentage",Assumptions!$B$207,IF($B$6=0,0,1/$B$6)))</f>
        <v/>
      </c>
      <c r="D206" s="46" t="str">
        <f aca="false">IF(A206="","",$B$4*B206)</f>
        <v/>
      </c>
      <c r="E206" s="46" t="str">
        <f aca="false">IF(A206="","",D206/12)</f>
        <v/>
      </c>
      <c r="F206" s="46" t="str">
        <f aca="false">IF(A206="","",$B$5*B206)</f>
        <v/>
      </c>
      <c r="G206" s="46" t="str">
        <f aca="false">IF(A206="","",F206/12)</f>
        <v/>
      </c>
      <c r="H206" s="46" t="str">
        <f aca="false">IF(A206="","",E206-G206)</f>
        <v/>
      </c>
      <c r="I206" s="26" t="str">
        <f aca="false">IF(OR(A206="",F206=0),"",(D206-F206)/F206)</f>
        <v/>
      </c>
    </row>
    <row r="207" customFormat="false" ht="15" hidden="false" customHeight="false" outlineLevel="0" collapsed="false">
      <c r="A207" s="40" t="str">
        <f aca="false">IF(Assumptions!$A$208="","",Assumptions!$A$208)</f>
        <v/>
      </c>
      <c r="B207" s="45" t="str">
        <f aca="false">IF(Assumptions!$A$208="","",IF($B$7="Percentage",Assumptions!$B$208,IF($B$6=0,0,1/$B$6)))</f>
        <v/>
      </c>
      <c r="D207" s="46" t="str">
        <f aca="false">IF(A207="","",$B$4*B207)</f>
        <v/>
      </c>
      <c r="E207" s="46" t="str">
        <f aca="false">IF(A207="","",D207/12)</f>
        <v/>
      </c>
      <c r="F207" s="46" t="str">
        <f aca="false">IF(A207="","",$B$5*B207)</f>
        <v/>
      </c>
      <c r="G207" s="46" t="str">
        <f aca="false">IF(A207="","",F207/12)</f>
        <v/>
      </c>
      <c r="H207" s="46" t="str">
        <f aca="false">IF(A207="","",E207-G207)</f>
        <v/>
      </c>
      <c r="I207" s="26" t="str">
        <f aca="false">IF(OR(A207="",F207=0),"",(D207-F207)/F207)</f>
        <v/>
      </c>
    </row>
    <row r="208" customFormat="false" ht="15" hidden="false" customHeight="false" outlineLevel="0" collapsed="false">
      <c r="A208" s="40" t="str">
        <f aca="false">IF(Assumptions!$A$209="","",Assumptions!$A$209)</f>
        <v/>
      </c>
      <c r="B208" s="45" t="str">
        <f aca="false">IF(Assumptions!$A$209="","",IF($B$7="Percentage",Assumptions!$B$209,IF($B$6=0,0,1/$B$6)))</f>
        <v/>
      </c>
      <c r="D208" s="46" t="str">
        <f aca="false">IF(A208="","",$B$4*B208)</f>
        <v/>
      </c>
      <c r="E208" s="46" t="str">
        <f aca="false">IF(A208="","",D208/12)</f>
        <v/>
      </c>
      <c r="F208" s="46" t="str">
        <f aca="false">IF(A208="","",$B$5*B208)</f>
        <v/>
      </c>
      <c r="G208" s="46" t="str">
        <f aca="false">IF(A208="","",F208/12)</f>
        <v/>
      </c>
      <c r="H208" s="46" t="str">
        <f aca="false">IF(A208="","",E208-G208)</f>
        <v/>
      </c>
      <c r="I208" s="26" t="str">
        <f aca="false">IF(OR(A208="",F208=0),"",(D208-F208)/F208)</f>
        <v/>
      </c>
    </row>
    <row r="209" customFormat="false" ht="15" hidden="false" customHeight="false" outlineLevel="0" collapsed="false">
      <c r="A209" s="40" t="str">
        <f aca="false">IF(Assumptions!$A$210="","",Assumptions!$A$210)</f>
        <v/>
      </c>
      <c r="B209" s="45" t="str">
        <f aca="false">IF(Assumptions!$A$210="","",IF($B$7="Percentage",Assumptions!$B$210,IF($B$6=0,0,1/$B$6)))</f>
        <v/>
      </c>
      <c r="D209" s="46" t="str">
        <f aca="false">IF(A209="","",$B$4*B209)</f>
        <v/>
      </c>
      <c r="E209" s="46" t="str">
        <f aca="false">IF(A209="","",D209/12)</f>
        <v/>
      </c>
      <c r="F209" s="46" t="str">
        <f aca="false">IF(A209="","",$B$5*B209)</f>
        <v/>
      </c>
      <c r="G209" s="46" t="str">
        <f aca="false">IF(A209="","",F209/12)</f>
        <v/>
      </c>
      <c r="H209" s="46" t="str">
        <f aca="false">IF(A209="","",E209-G209)</f>
        <v/>
      </c>
      <c r="I209" s="26" t="str">
        <f aca="false">IF(OR(A209="",F209=0),"",(D209-F209)/F209)</f>
        <v/>
      </c>
    </row>
    <row r="210" customFormat="false" ht="15" hidden="false" customHeight="false" outlineLevel="0" collapsed="false">
      <c r="A210" s="40" t="str">
        <f aca="false">IF(Assumptions!$A$211="","",Assumptions!$A$211)</f>
        <v/>
      </c>
      <c r="B210" s="45" t="str">
        <f aca="false">IF(Assumptions!$A$211="","",IF($B$7="Percentage",Assumptions!$B$211,IF($B$6=0,0,1/$B$6)))</f>
        <v/>
      </c>
      <c r="D210" s="46" t="str">
        <f aca="false">IF(A210="","",$B$4*B210)</f>
        <v/>
      </c>
      <c r="E210" s="46" t="str">
        <f aca="false">IF(A210="","",D210/12)</f>
        <v/>
      </c>
      <c r="F210" s="46" t="str">
        <f aca="false">IF(A210="","",$B$5*B210)</f>
        <v/>
      </c>
      <c r="G210" s="46" t="str">
        <f aca="false">IF(A210="","",F210/12)</f>
        <v/>
      </c>
      <c r="H210" s="46" t="str">
        <f aca="false">IF(A210="","",E210-G210)</f>
        <v/>
      </c>
      <c r="I210" s="26" t="str">
        <f aca="false">IF(OR(A210="",F210=0),"",(D210-F210)/F210)</f>
        <v/>
      </c>
    </row>
    <row r="211" customFormat="false" ht="15" hidden="false" customHeight="false" outlineLevel="0" collapsed="false">
      <c r="A211" s="40" t="str">
        <f aca="false">IF(Assumptions!$A$212="","",Assumptions!$A$212)</f>
        <v/>
      </c>
      <c r="B211" s="45" t="str">
        <f aca="false">IF(Assumptions!$A$212="","",IF($B$7="Percentage",Assumptions!$B$212,IF($B$6=0,0,1/$B$6)))</f>
        <v/>
      </c>
      <c r="D211" s="46" t="str">
        <f aca="false">IF(A211="","",$B$4*B211)</f>
        <v/>
      </c>
      <c r="E211" s="46" t="str">
        <f aca="false">IF(A211="","",D211/12)</f>
        <v/>
      </c>
      <c r="F211" s="46" t="str">
        <f aca="false">IF(A211="","",$B$5*B211)</f>
        <v/>
      </c>
      <c r="G211" s="46" t="str">
        <f aca="false">IF(A211="","",F211/12)</f>
        <v/>
      </c>
      <c r="H211" s="46" t="str">
        <f aca="false">IF(A211="","",E211-G211)</f>
        <v/>
      </c>
      <c r="I211" s="26" t="str">
        <f aca="false">IF(OR(A211="",F211=0),"",(D211-F211)/F211)</f>
        <v/>
      </c>
    </row>
    <row r="212" customFormat="false" ht="15" hidden="false" customHeight="false" outlineLevel="0" collapsed="false">
      <c r="A212" s="40" t="str">
        <f aca="false">IF(Assumptions!$A$213="","",Assumptions!$A$213)</f>
        <v/>
      </c>
      <c r="B212" s="45" t="str">
        <f aca="false">IF(Assumptions!$A$213="","",IF($B$7="Percentage",Assumptions!$B$213,IF($B$6=0,0,1/$B$6)))</f>
        <v/>
      </c>
      <c r="D212" s="46" t="str">
        <f aca="false">IF(A212="","",$B$4*B212)</f>
        <v/>
      </c>
      <c r="E212" s="46" t="str">
        <f aca="false">IF(A212="","",D212/12)</f>
        <v/>
      </c>
      <c r="F212" s="46" t="str">
        <f aca="false">IF(A212="","",$B$5*B212)</f>
        <v/>
      </c>
      <c r="G212" s="46" t="str">
        <f aca="false">IF(A212="","",F212/12)</f>
        <v/>
      </c>
      <c r="H212" s="46" t="str">
        <f aca="false">IF(A212="","",E212-G212)</f>
        <v/>
      </c>
      <c r="I212" s="26" t="str">
        <f aca="false">IF(OR(A212="",F212=0),"",(D212-F212)/F212)</f>
        <v/>
      </c>
    </row>
    <row r="213" customFormat="false" ht="15" hidden="false" customHeight="false" outlineLevel="0" collapsed="false">
      <c r="A213" s="40" t="str">
        <f aca="false">IF(Assumptions!$A$214="","",Assumptions!$A$214)</f>
        <v/>
      </c>
      <c r="B213" s="45" t="str">
        <f aca="false">IF(Assumptions!$A$214="","",IF($B$7="Percentage",Assumptions!$B$214,IF($B$6=0,0,1/$B$6)))</f>
        <v/>
      </c>
      <c r="D213" s="46" t="str">
        <f aca="false">IF(A213="","",$B$4*B213)</f>
        <v/>
      </c>
      <c r="E213" s="46" t="str">
        <f aca="false">IF(A213="","",D213/12)</f>
        <v/>
      </c>
      <c r="F213" s="46" t="str">
        <f aca="false">IF(A213="","",$B$5*B213)</f>
        <v/>
      </c>
      <c r="G213" s="46" t="str">
        <f aca="false">IF(A213="","",F213/12)</f>
        <v/>
      </c>
      <c r="H213" s="46" t="str">
        <f aca="false">IF(A213="","",E213-G213)</f>
        <v/>
      </c>
      <c r="I213" s="26" t="str">
        <f aca="false">IF(OR(A213="",F213=0),"",(D213-F213)/F213)</f>
        <v/>
      </c>
    </row>
    <row r="214" customFormat="false" ht="15" hidden="false" customHeight="false" outlineLevel="0" collapsed="false">
      <c r="A214" s="40" t="str">
        <f aca="false">IF(Assumptions!$A$215="","",Assumptions!$A$215)</f>
        <v/>
      </c>
      <c r="B214" s="45" t="str">
        <f aca="false">IF(Assumptions!$A$215="","",IF($B$7="Percentage",Assumptions!$B$215,IF($B$6=0,0,1/$B$6)))</f>
        <v/>
      </c>
      <c r="D214" s="46" t="str">
        <f aca="false">IF(A214="","",$B$4*B214)</f>
        <v/>
      </c>
      <c r="E214" s="46" t="str">
        <f aca="false">IF(A214="","",D214/12)</f>
        <v/>
      </c>
      <c r="F214" s="46" t="str">
        <f aca="false">IF(A214="","",$B$5*B214)</f>
        <v/>
      </c>
      <c r="G214" s="46" t="str">
        <f aca="false">IF(A214="","",F214/12)</f>
        <v/>
      </c>
      <c r="H214" s="46" t="str">
        <f aca="false">IF(A214="","",E214-G214)</f>
        <v/>
      </c>
      <c r="I214" s="26" t="str">
        <f aca="false">IF(OR(A214="",F214=0),"",(D214-F214)/F214)</f>
        <v/>
      </c>
    </row>
    <row r="215" customFormat="false" ht="15" hidden="false" customHeight="false" outlineLevel="0" collapsed="false">
      <c r="A215" s="40" t="str">
        <f aca="false">IF(Assumptions!$A$216="","",Assumptions!$A$216)</f>
        <v/>
      </c>
      <c r="B215" s="45" t="str">
        <f aca="false">IF(Assumptions!$A$216="","",IF($B$7="Percentage",Assumptions!$B$216,IF($B$6=0,0,1/$B$6)))</f>
        <v/>
      </c>
      <c r="D215" s="46" t="str">
        <f aca="false">IF(A215="","",$B$4*B215)</f>
        <v/>
      </c>
      <c r="E215" s="46" t="str">
        <f aca="false">IF(A215="","",D215/12)</f>
        <v/>
      </c>
      <c r="F215" s="46" t="str">
        <f aca="false">IF(A215="","",$B$5*B215)</f>
        <v/>
      </c>
      <c r="G215" s="46" t="str">
        <f aca="false">IF(A215="","",F215/12)</f>
        <v/>
      </c>
      <c r="H215" s="46" t="str">
        <f aca="false">IF(A215="","",E215-G215)</f>
        <v/>
      </c>
      <c r="I215" s="26" t="str">
        <f aca="false">IF(OR(A215="",F215=0),"",(D215-F215)/F215)</f>
        <v/>
      </c>
    </row>
    <row r="216" customFormat="false" ht="15" hidden="false" customHeight="false" outlineLevel="0" collapsed="false">
      <c r="A216" s="40" t="str">
        <f aca="false">IF(Assumptions!$A$217="","",Assumptions!$A$217)</f>
        <v/>
      </c>
      <c r="B216" s="45" t="str">
        <f aca="false">IF(Assumptions!$A$217="","",IF($B$7="Percentage",Assumptions!$B$217,IF($B$6=0,0,1/$B$6)))</f>
        <v/>
      </c>
      <c r="D216" s="46" t="str">
        <f aca="false">IF(A216="","",$B$4*B216)</f>
        <v/>
      </c>
      <c r="E216" s="46" t="str">
        <f aca="false">IF(A216="","",D216/12)</f>
        <v/>
      </c>
      <c r="F216" s="46" t="str">
        <f aca="false">IF(A216="","",$B$5*B216)</f>
        <v/>
      </c>
      <c r="G216" s="46" t="str">
        <f aca="false">IF(A216="","",F216/12)</f>
        <v/>
      </c>
      <c r="H216" s="46" t="str">
        <f aca="false">IF(A216="","",E216-G216)</f>
        <v/>
      </c>
      <c r="I216" s="26" t="str">
        <f aca="false">IF(OR(A216="",F216=0),"",(D216-F216)/F216)</f>
        <v/>
      </c>
    </row>
    <row r="217" customFormat="false" ht="15" hidden="false" customHeight="false" outlineLevel="0" collapsed="false">
      <c r="A217" s="40" t="str">
        <f aca="false">IF(Assumptions!$A$218="","",Assumptions!$A$218)</f>
        <v/>
      </c>
      <c r="B217" s="45" t="str">
        <f aca="false">IF(Assumptions!$A$218="","",IF($B$7="Percentage",Assumptions!$B$218,IF($B$6=0,0,1/$B$6)))</f>
        <v/>
      </c>
      <c r="D217" s="46" t="str">
        <f aca="false">IF(A217="","",$B$4*B217)</f>
        <v/>
      </c>
      <c r="E217" s="46" t="str">
        <f aca="false">IF(A217="","",D217/12)</f>
        <v/>
      </c>
      <c r="F217" s="46" t="str">
        <f aca="false">IF(A217="","",$B$5*B217)</f>
        <v/>
      </c>
      <c r="G217" s="46" t="str">
        <f aca="false">IF(A217="","",F217/12)</f>
        <v/>
      </c>
      <c r="H217" s="46" t="str">
        <f aca="false">IF(A217="","",E217-G217)</f>
        <v/>
      </c>
      <c r="I217" s="26" t="str">
        <f aca="false">IF(OR(A217="",F217=0),"",(D217-F217)/F217)</f>
        <v/>
      </c>
    </row>
    <row r="218" customFormat="false" ht="15" hidden="false" customHeight="false" outlineLevel="0" collapsed="false">
      <c r="A218" s="27" t="s">
        <v>174</v>
      </c>
      <c r="B218" s="47" t="n">
        <f aca="false">SUM(B18:B217)</f>
        <v>1</v>
      </c>
      <c r="C218" s="48"/>
      <c r="D218" s="49" t="n">
        <f aca="false">SUM(D18:D217)</f>
        <v>145128.307359307</v>
      </c>
      <c r="E218" s="49" t="n">
        <f aca="false">SUM(E18:E217)</f>
        <v>12094.0256132756</v>
      </c>
      <c r="F218" s="49" t="n">
        <f aca="false">SUM(F18:F217)</f>
        <v>139200</v>
      </c>
      <c r="G218" s="49" t="n">
        <f aca="false">SUM(G18:G217)</f>
        <v>11600</v>
      </c>
      <c r="H218" s="34"/>
      <c r="I218" s="34"/>
    </row>
    <row r="219" customFormat="false" ht="15" hidden="false" customHeight="false" outlineLevel="0" collapsed="false">
      <c r="A219" s="31" t="s">
        <v>175</v>
      </c>
      <c r="D219" s="44" t="str">
        <f aca="false">IF(ABS(D218-B4)&lt;1,"OK","Does not tie — check the unit table on Assumptions")</f>
        <v>OK</v>
      </c>
    </row>
  </sheetData>
  <conditionalFormatting sqref="B13">
    <cfRule type="expression" priority="2" aboveAverage="0" equalAverage="0" bottom="0" percent="0" rank="0" text="" dxfId="0">
      <formula>LEFT(B13,7)="EXCEEDS"</formula>
    </cfRule>
    <cfRule type="expression" priority="3" aboveAverage="0" equalAverage="0" bottom="0" percent="0" rank="0" text="" dxfId="1">
      <formula>B13="Within cap"</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13" min="2" style="0" width="12"/>
    <col collapsed="false" customWidth="true" hidden="false" outlineLevel="0" max="14" min="14" style="0" width="14"/>
    <col collapsed="false" customWidth="true" hidden="false" outlineLevel="0" max="15" min="15" style="0" width="12"/>
  </cols>
  <sheetData>
    <row r="1" customFormat="false" ht="17.35" hidden="false" customHeight="false" outlineLevel="0" collapsed="false">
      <c r="A1" s="1" t="s">
        <v>176</v>
      </c>
    </row>
    <row r="2" customFormat="false" ht="15" hidden="false" customHeight="false" outlineLevel="0" collapsed="false">
      <c r="A2" s="2" t="s">
        <v>177</v>
      </c>
    </row>
    <row r="4" customFormat="false" ht="30" hidden="false" customHeight="true" outlineLevel="0" collapsed="false">
      <c r="A4" s="50" t="s">
        <v>78</v>
      </c>
      <c r="B4" s="20" t="str">
        <f aca="false">TEXT(DATE(Assumptions!$B$5,Assumptions!$B$6+0,1),"mmm yyyy")</f>
        <v>Jan 2027</v>
      </c>
      <c r="C4" s="20" t="str">
        <f aca="false">TEXT(DATE(Assumptions!$B$5,Assumptions!$B$6+1,1),"mmm yyyy")</f>
        <v>Feb 2027</v>
      </c>
      <c r="D4" s="20" t="str">
        <f aca="false">TEXT(DATE(Assumptions!$B$5,Assumptions!$B$6+2,1),"mmm yyyy")</f>
        <v>Mar 2027</v>
      </c>
      <c r="E4" s="20" t="str">
        <f aca="false">TEXT(DATE(Assumptions!$B$5,Assumptions!$B$6+3,1),"mmm yyyy")</f>
        <v>Apr 2027</v>
      </c>
      <c r="F4" s="20" t="str">
        <f aca="false">TEXT(DATE(Assumptions!$B$5,Assumptions!$B$6+4,1),"mmm yyyy")</f>
        <v>May 2027</v>
      </c>
      <c r="G4" s="20" t="str">
        <f aca="false">TEXT(DATE(Assumptions!$B$5,Assumptions!$B$6+5,1),"mmm yyyy")</f>
        <v>Jun 2027</v>
      </c>
      <c r="H4" s="20" t="str">
        <f aca="false">TEXT(DATE(Assumptions!$B$5,Assumptions!$B$6+6,1),"mmm yyyy")</f>
        <v>Jul 2027</v>
      </c>
      <c r="I4" s="20" t="str">
        <f aca="false">TEXT(DATE(Assumptions!$B$5,Assumptions!$B$6+7,1),"mmm yyyy")</f>
        <v>Aug 2027</v>
      </c>
      <c r="J4" s="20" t="str">
        <f aca="false">TEXT(DATE(Assumptions!$B$5,Assumptions!$B$6+8,1),"mmm yyyy")</f>
        <v>Sep 2027</v>
      </c>
      <c r="K4" s="20" t="str">
        <f aca="false">TEXT(DATE(Assumptions!$B$5,Assumptions!$B$6+9,1),"mmm yyyy")</f>
        <v>Oct 2027</v>
      </c>
      <c r="L4" s="20" t="str">
        <f aca="false">TEXT(DATE(Assumptions!$B$5,Assumptions!$B$6+10,1),"mmm yyyy")</f>
        <v>Nov 2027</v>
      </c>
      <c r="M4" s="20" t="str">
        <f aca="false">TEXT(DATE(Assumptions!$B$5,Assumptions!$B$6+11,1),"mmm yyyy")</f>
        <v>Dec 2027</v>
      </c>
      <c r="N4" s="20" t="s">
        <v>178</v>
      </c>
      <c r="O4" s="20" t="s">
        <v>179</v>
      </c>
    </row>
    <row r="5" customFormat="false" ht="15" hidden="false" customHeight="false" outlineLevel="0" collapsed="false">
      <c r="A5" s="21" t="s">
        <v>180</v>
      </c>
    </row>
    <row r="6" customFormat="false" ht="15" hidden="false" customHeight="false" outlineLevel="0" collapsed="false">
      <c r="A6" s="23" t="s">
        <v>181</v>
      </c>
      <c r="B6" s="24" t="n">
        <f aca="false">ROUND(('Operating Budget'!$F$6*(1-Assumptions!$B$12))/12,0)</f>
        <v>11731</v>
      </c>
      <c r="C6" s="24" t="n">
        <f aca="false">ROUND(('Operating Budget'!$F$6*(1-Assumptions!$B$12))/12,0)</f>
        <v>11731</v>
      </c>
      <c r="D6" s="24" t="n">
        <f aca="false">ROUND(('Operating Budget'!$F$6*(1-Assumptions!$B$12))/12,0)</f>
        <v>11731</v>
      </c>
      <c r="E6" s="24" t="n">
        <f aca="false">ROUND(('Operating Budget'!$F$6*(1-Assumptions!$B$12))/12,0)</f>
        <v>11731</v>
      </c>
      <c r="F6" s="24" t="n">
        <f aca="false">ROUND(('Operating Budget'!$F$6*(1-Assumptions!$B$12))/12,0)</f>
        <v>11731</v>
      </c>
      <c r="G6" s="24" t="n">
        <f aca="false">ROUND(('Operating Budget'!$F$6*(1-Assumptions!$B$12))/12,0)</f>
        <v>11731</v>
      </c>
      <c r="H6" s="24" t="n">
        <f aca="false">ROUND(('Operating Budget'!$F$6*(1-Assumptions!$B$12))/12,0)</f>
        <v>11731</v>
      </c>
      <c r="I6" s="24" t="n">
        <f aca="false">ROUND(('Operating Budget'!$F$6*(1-Assumptions!$B$12))/12,0)</f>
        <v>11731</v>
      </c>
      <c r="J6" s="24" t="n">
        <f aca="false">ROUND(('Operating Budget'!$F$6*(1-Assumptions!$B$12))/12,0)</f>
        <v>11731</v>
      </c>
      <c r="K6" s="24" t="n">
        <f aca="false">ROUND(('Operating Budget'!$F$6*(1-Assumptions!$B$12))/12,0)</f>
        <v>11731</v>
      </c>
      <c r="L6" s="24" t="n">
        <f aca="false">ROUND(('Operating Budget'!$F$6*(1-Assumptions!$B$12))/12,0)</f>
        <v>11731</v>
      </c>
      <c r="M6" s="24" t="n">
        <f aca="false">ROUND(('Operating Budget'!$F$6*(1-Assumptions!$B$12))/12,0)</f>
        <v>11731</v>
      </c>
      <c r="N6" s="32" t="n">
        <f aca="false">SUM(B6:M6)</f>
        <v>140772</v>
      </c>
      <c r="O6" s="25" t="n">
        <f aca="false">('Operating Budget'!$F$6*(1-Assumptions!$B$12))-N6</f>
        <v>2.45813852813444</v>
      </c>
    </row>
    <row r="7" customFormat="false" ht="15" hidden="false" customHeight="false" outlineLevel="0" collapsed="false">
      <c r="A7" s="23" t="s">
        <v>88</v>
      </c>
      <c r="B7" s="24" t="n">
        <f aca="false">ROUND(('Operating Budget'!$F$7)/12,0)</f>
        <v>133</v>
      </c>
      <c r="C7" s="24" t="n">
        <f aca="false">ROUND(('Operating Budget'!$F$7)/12,0)</f>
        <v>133</v>
      </c>
      <c r="D7" s="24" t="n">
        <f aca="false">ROUND(('Operating Budget'!$F$7)/12,0)</f>
        <v>133</v>
      </c>
      <c r="E7" s="24" t="n">
        <f aca="false">ROUND(('Operating Budget'!$F$7)/12,0)</f>
        <v>133</v>
      </c>
      <c r="F7" s="24" t="n">
        <f aca="false">ROUND(('Operating Budget'!$F$7)/12,0)</f>
        <v>133</v>
      </c>
      <c r="G7" s="24" t="n">
        <f aca="false">ROUND(('Operating Budget'!$F$7)/12,0)</f>
        <v>133</v>
      </c>
      <c r="H7" s="24" t="n">
        <f aca="false">ROUND(('Operating Budget'!$F$7)/12,0)</f>
        <v>133</v>
      </c>
      <c r="I7" s="24" t="n">
        <f aca="false">ROUND(('Operating Budget'!$F$7)/12,0)</f>
        <v>133</v>
      </c>
      <c r="J7" s="24" t="n">
        <f aca="false">ROUND(('Operating Budget'!$F$7)/12,0)</f>
        <v>133</v>
      </c>
      <c r="K7" s="24" t="n">
        <f aca="false">ROUND(('Operating Budget'!$F$7)/12,0)</f>
        <v>133</v>
      </c>
      <c r="L7" s="24" t="n">
        <f aca="false">ROUND(('Operating Budget'!$F$7)/12,0)</f>
        <v>133</v>
      </c>
      <c r="M7" s="24" t="n">
        <f aca="false">ROUND(('Operating Budget'!$F$7)/12,0)</f>
        <v>133</v>
      </c>
      <c r="N7" s="32" t="n">
        <f aca="false">SUM(B7:M7)</f>
        <v>1596</v>
      </c>
      <c r="O7" s="25" t="n">
        <f aca="false">('Operating Budget'!$F$7)-N7</f>
        <v>4</v>
      </c>
    </row>
    <row r="8" customFormat="false" ht="15" hidden="false" customHeight="false" outlineLevel="0" collapsed="false">
      <c r="A8" s="23" t="s">
        <v>182</v>
      </c>
      <c r="B8" s="24" t="n">
        <f aca="false">ROUND(('Operating Budget'!$F$8)/12,0)</f>
        <v>217</v>
      </c>
      <c r="C8" s="24" t="n">
        <f aca="false">ROUND(('Operating Budget'!$F$8)/12,0)</f>
        <v>217</v>
      </c>
      <c r="D8" s="24" t="n">
        <f aca="false">ROUND(('Operating Budget'!$F$8)/12,0)</f>
        <v>217</v>
      </c>
      <c r="E8" s="24" t="n">
        <f aca="false">ROUND(('Operating Budget'!$F$8)/12,0)</f>
        <v>217</v>
      </c>
      <c r="F8" s="24" t="n">
        <f aca="false">ROUND(('Operating Budget'!$F$8)/12,0)</f>
        <v>217</v>
      </c>
      <c r="G8" s="24" t="n">
        <f aca="false">ROUND(('Operating Budget'!$F$8)/12,0)</f>
        <v>217</v>
      </c>
      <c r="H8" s="24" t="n">
        <f aca="false">ROUND(('Operating Budget'!$F$8)/12,0)</f>
        <v>217</v>
      </c>
      <c r="I8" s="24" t="n">
        <f aca="false">ROUND(('Operating Budget'!$F$8)/12,0)</f>
        <v>217</v>
      </c>
      <c r="J8" s="24" t="n">
        <f aca="false">ROUND(('Operating Budget'!$F$8)/12,0)</f>
        <v>217</v>
      </c>
      <c r="K8" s="24" t="n">
        <f aca="false">ROUND(('Operating Budget'!$F$8)/12,0)</f>
        <v>217</v>
      </c>
      <c r="L8" s="24" t="n">
        <f aca="false">ROUND(('Operating Budget'!$F$8)/12,0)</f>
        <v>217</v>
      </c>
      <c r="M8" s="24" t="n">
        <f aca="false">ROUND(('Operating Budget'!$F$8)/12,0)</f>
        <v>217</v>
      </c>
      <c r="N8" s="32" t="n">
        <f aca="false">SUM(B8:M8)</f>
        <v>2604</v>
      </c>
      <c r="O8" s="25" t="n">
        <f aca="false">('Operating Budget'!$F$8)-N8</f>
        <v>-4</v>
      </c>
    </row>
    <row r="9" customFormat="false" ht="15" hidden="false" customHeight="false" outlineLevel="0" collapsed="false">
      <c r="A9" s="27" t="s">
        <v>183</v>
      </c>
      <c r="B9" s="28" t="n">
        <f aca="false">SUM(B6:B8)</f>
        <v>12081</v>
      </c>
      <c r="C9" s="28" t="n">
        <f aca="false">SUM(C6:C8)</f>
        <v>12081</v>
      </c>
      <c r="D9" s="28" t="n">
        <f aca="false">SUM(D6:D8)</f>
        <v>12081</v>
      </c>
      <c r="E9" s="28" t="n">
        <f aca="false">SUM(E6:E8)</f>
        <v>12081</v>
      </c>
      <c r="F9" s="28" t="n">
        <f aca="false">SUM(F6:F8)</f>
        <v>12081</v>
      </c>
      <c r="G9" s="28" t="n">
        <f aca="false">SUM(G6:G8)</f>
        <v>12081</v>
      </c>
      <c r="H9" s="28" t="n">
        <f aca="false">SUM(H6:H8)</f>
        <v>12081</v>
      </c>
      <c r="I9" s="28" t="n">
        <f aca="false">SUM(I6:I8)</f>
        <v>12081</v>
      </c>
      <c r="J9" s="28" t="n">
        <f aca="false">SUM(J6:J8)</f>
        <v>12081</v>
      </c>
      <c r="K9" s="28" t="n">
        <f aca="false">SUM(K6:K8)</f>
        <v>12081</v>
      </c>
      <c r="L9" s="28" t="n">
        <f aca="false">SUM(L6:L8)</f>
        <v>12081</v>
      </c>
      <c r="M9" s="28" t="n">
        <f aca="false">SUM(M6:M8)</f>
        <v>12081</v>
      </c>
      <c r="N9" s="28" t="n">
        <f aca="false">SUM(N6:N8)</f>
        <v>144972</v>
      </c>
      <c r="O9" s="34"/>
    </row>
    <row r="11" customFormat="false" ht="15" hidden="false" customHeight="false" outlineLevel="0" collapsed="false">
      <c r="A11" s="21" t="s">
        <v>184</v>
      </c>
    </row>
    <row r="12" customFormat="false" ht="15" hidden="false" customHeight="false" outlineLevel="0" collapsed="false">
      <c r="A12" s="23" t="s">
        <v>92</v>
      </c>
      <c r="B12" s="24" t="n">
        <f aca="false">ROUND(('Operating Budget'!$F$11)/12,0)</f>
        <v>322</v>
      </c>
      <c r="C12" s="24" t="n">
        <f aca="false">ROUND(('Operating Budget'!$F$11)/12,0)</f>
        <v>322</v>
      </c>
      <c r="D12" s="24" t="n">
        <f aca="false">ROUND(('Operating Budget'!$F$11)/12,0)</f>
        <v>322</v>
      </c>
      <c r="E12" s="24" t="n">
        <f aca="false">ROUND(('Operating Budget'!$F$11)/12,0)</f>
        <v>322</v>
      </c>
      <c r="F12" s="24" t="n">
        <f aca="false">ROUND(('Operating Budget'!$F$11)/12,0)</f>
        <v>322</v>
      </c>
      <c r="G12" s="24" t="n">
        <f aca="false">ROUND(('Operating Budget'!$F$11)/12,0)</f>
        <v>322</v>
      </c>
      <c r="H12" s="24" t="n">
        <f aca="false">ROUND(('Operating Budget'!$F$11)/12,0)</f>
        <v>322</v>
      </c>
      <c r="I12" s="24" t="n">
        <f aca="false">ROUND(('Operating Budget'!$F$11)/12,0)</f>
        <v>322</v>
      </c>
      <c r="J12" s="24" t="n">
        <f aca="false">ROUND(('Operating Budget'!$F$11)/12,0)</f>
        <v>322</v>
      </c>
      <c r="K12" s="24" t="n">
        <f aca="false">ROUND(('Operating Budget'!$F$11)/12,0)</f>
        <v>322</v>
      </c>
      <c r="L12" s="24" t="n">
        <f aca="false">ROUND(('Operating Budget'!$F$11)/12,0)</f>
        <v>322</v>
      </c>
      <c r="M12" s="24" t="n">
        <f aca="false">ROUND(('Operating Budget'!$F$11)/12,0)</f>
        <v>322</v>
      </c>
      <c r="N12" s="32" t="n">
        <f aca="false">SUM(B12:M12)</f>
        <v>3864</v>
      </c>
      <c r="O12" s="25" t="n">
        <f aca="false">('Operating Budget'!$F$11)-N12</f>
        <v>4</v>
      </c>
    </row>
    <row r="13" customFormat="false" ht="15" hidden="false" customHeight="false" outlineLevel="0" collapsed="false">
      <c r="A13" s="23" t="s">
        <v>97</v>
      </c>
      <c r="B13" s="24" t="n">
        <f aca="false">ROUND(('Operating Budget'!$F$16)/12,0)</f>
        <v>2208</v>
      </c>
      <c r="C13" s="24" t="n">
        <f aca="false">ROUND(('Operating Budget'!$F$16)/12,0)</f>
        <v>2208</v>
      </c>
      <c r="D13" s="24" t="n">
        <f aca="false">ROUND(('Operating Budget'!$F$16)/12,0)</f>
        <v>2208</v>
      </c>
      <c r="E13" s="24" t="n">
        <f aca="false">ROUND(('Operating Budget'!$F$16)/12,0)</f>
        <v>2208</v>
      </c>
      <c r="F13" s="24" t="n">
        <f aca="false">ROUND(('Operating Budget'!$F$16)/12,0)</f>
        <v>2208</v>
      </c>
      <c r="G13" s="24" t="n">
        <f aca="false">ROUND(('Operating Budget'!$F$16)/12,0)</f>
        <v>2208</v>
      </c>
      <c r="H13" s="24" t="n">
        <f aca="false">ROUND(('Operating Budget'!$F$16)/12,0)</f>
        <v>2208</v>
      </c>
      <c r="I13" s="24" t="n">
        <f aca="false">ROUND(('Operating Budget'!$F$16)/12,0)</f>
        <v>2208</v>
      </c>
      <c r="J13" s="24" t="n">
        <f aca="false">ROUND(('Operating Budget'!$F$16)/12,0)</f>
        <v>2208</v>
      </c>
      <c r="K13" s="24" t="n">
        <f aca="false">ROUND(('Operating Budget'!$F$16)/12,0)</f>
        <v>2208</v>
      </c>
      <c r="L13" s="24" t="n">
        <f aca="false">ROUND(('Operating Budget'!$F$16)/12,0)</f>
        <v>2208</v>
      </c>
      <c r="M13" s="24" t="n">
        <f aca="false">ROUND(('Operating Budget'!$F$16)/12,0)</f>
        <v>2208</v>
      </c>
      <c r="N13" s="32" t="n">
        <f aca="false">SUM(B13:M13)</f>
        <v>26496</v>
      </c>
      <c r="O13" s="25" t="n">
        <f aca="false">('Operating Budget'!$F$16)-N13</f>
        <v>4</v>
      </c>
    </row>
    <row r="14" customFormat="false" ht="15" hidden="false" customHeight="false" outlineLevel="0" collapsed="false">
      <c r="A14" s="23" t="s">
        <v>102</v>
      </c>
      <c r="B14" s="24" t="n">
        <f aca="false">ROUND(('Operating Budget'!$F$21)/12,0)</f>
        <v>2281</v>
      </c>
      <c r="C14" s="24" t="n">
        <f aca="false">ROUND(('Operating Budget'!$F$21)/12,0)</f>
        <v>2281</v>
      </c>
      <c r="D14" s="24" t="n">
        <f aca="false">ROUND(('Operating Budget'!$F$21)/12,0)</f>
        <v>2281</v>
      </c>
      <c r="E14" s="24" t="n">
        <f aca="false">ROUND(('Operating Budget'!$F$21)/12,0)</f>
        <v>2281</v>
      </c>
      <c r="F14" s="24" t="n">
        <f aca="false">ROUND(('Operating Budget'!$F$21)/12,0)</f>
        <v>2281</v>
      </c>
      <c r="G14" s="24" t="n">
        <f aca="false">ROUND(('Operating Budget'!$F$21)/12,0)</f>
        <v>2281</v>
      </c>
      <c r="H14" s="24" t="n">
        <f aca="false">ROUND(('Operating Budget'!$F$21)/12,0)</f>
        <v>2281</v>
      </c>
      <c r="I14" s="24" t="n">
        <f aca="false">ROUND(('Operating Budget'!$F$21)/12,0)</f>
        <v>2281</v>
      </c>
      <c r="J14" s="24" t="n">
        <f aca="false">ROUND(('Operating Budget'!$F$21)/12,0)</f>
        <v>2281</v>
      </c>
      <c r="K14" s="24" t="n">
        <f aca="false">ROUND(('Operating Budget'!$F$21)/12,0)</f>
        <v>2281</v>
      </c>
      <c r="L14" s="24" t="n">
        <f aca="false">ROUND(('Operating Budget'!$F$21)/12,0)</f>
        <v>2281</v>
      </c>
      <c r="M14" s="24" t="n">
        <f aca="false">ROUND(('Operating Budget'!$F$21)/12,0)</f>
        <v>2281</v>
      </c>
      <c r="N14" s="32" t="n">
        <f aca="false">SUM(B14:M14)</f>
        <v>27372</v>
      </c>
      <c r="O14" s="25" t="n">
        <f aca="false">('Operating Budget'!$F$21)-N14</f>
        <v>3</v>
      </c>
    </row>
    <row r="15" customFormat="false" ht="15" hidden="false" customHeight="false" outlineLevel="0" collapsed="false">
      <c r="A15" s="23" t="s">
        <v>106</v>
      </c>
      <c r="B15" s="24" t="n">
        <f aca="false">ROUND(('Operating Budget'!$F$25)/12,0)</f>
        <v>750</v>
      </c>
      <c r="C15" s="24" t="n">
        <f aca="false">ROUND(('Operating Budget'!$F$25)/12,0)</f>
        <v>750</v>
      </c>
      <c r="D15" s="24" t="n">
        <f aca="false">ROUND(('Operating Budget'!$F$25)/12,0)</f>
        <v>750</v>
      </c>
      <c r="E15" s="24" t="n">
        <f aca="false">ROUND(('Operating Budget'!$F$25)/12,0)</f>
        <v>750</v>
      </c>
      <c r="F15" s="24" t="n">
        <f aca="false">ROUND(('Operating Budget'!$F$25)/12,0)</f>
        <v>750</v>
      </c>
      <c r="G15" s="24" t="n">
        <f aca="false">ROUND(('Operating Budget'!$F$25)/12,0)</f>
        <v>750</v>
      </c>
      <c r="H15" s="24" t="n">
        <f aca="false">ROUND(('Operating Budget'!$F$25)/12,0)</f>
        <v>750</v>
      </c>
      <c r="I15" s="24" t="n">
        <f aca="false">ROUND(('Operating Budget'!$F$25)/12,0)</f>
        <v>750</v>
      </c>
      <c r="J15" s="24" t="n">
        <f aca="false">ROUND(('Operating Budget'!$F$25)/12,0)</f>
        <v>750</v>
      </c>
      <c r="K15" s="24" t="n">
        <f aca="false">ROUND(('Operating Budget'!$F$25)/12,0)</f>
        <v>750</v>
      </c>
      <c r="L15" s="24" t="n">
        <f aca="false">ROUND(('Operating Budget'!$F$25)/12,0)</f>
        <v>750</v>
      </c>
      <c r="M15" s="24" t="n">
        <f aca="false">ROUND(('Operating Budget'!$F$25)/12,0)</f>
        <v>750</v>
      </c>
      <c r="N15" s="32" t="n">
        <f aca="false">SUM(B15:M15)</f>
        <v>9000</v>
      </c>
      <c r="O15" s="25" t="n">
        <f aca="false">('Operating Budget'!$F$25)-N15</f>
        <v>0</v>
      </c>
    </row>
    <row r="16" customFormat="false" ht="15" hidden="false" customHeight="false" outlineLevel="0" collapsed="false">
      <c r="A16" s="23" t="s">
        <v>109</v>
      </c>
      <c r="B16" s="24" t="n">
        <f aca="false">ROUND(('Operating Budget'!$F$28)/12,0)</f>
        <v>1958</v>
      </c>
      <c r="C16" s="24" t="n">
        <f aca="false">ROUND(('Operating Budget'!$F$28)/12,0)</f>
        <v>1958</v>
      </c>
      <c r="D16" s="24" t="n">
        <f aca="false">ROUND(('Operating Budget'!$F$28)/12,0)</f>
        <v>1958</v>
      </c>
      <c r="E16" s="24" t="n">
        <f aca="false">ROUND(('Operating Budget'!$F$28)/12,0)</f>
        <v>1958</v>
      </c>
      <c r="F16" s="24" t="n">
        <f aca="false">ROUND(('Operating Budget'!$F$28)/12,0)</f>
        <v>1958</v>
      </c>
      <c r="G16" s="24" t="n">
        <f aca="false">ROUND(('Operating Budget'!$F$28)/12,0)</f>
        <v>1958</v>
      </c>
      <c r="H16" s="24" t="n">
        <f aca="false">ROUND(('Operating Budget'!$F$28)/12,0)</f>
        <v>1958</v>
      </c>
      <c r="I16" s="24" t="n">
        <f aca="false">ROUND(('Operating Budget'!$F$28)/12,0)</f>
        <v>1958</v>
      </c>
      <c r="J16" s="24" t="n">
        <f aca="false">ROUND(('Operating Budget'!$F$28)/12,0)</f>
        <v>1958</v>
      </c>
      <c r="K16" s="24" t="n">
        <f aca="false">ROUND(('Operating Budget'!$F$28)/12,0)</f>
        <v>1958</v>
      </c>
      <c r="L16" s="24" t="n">
        <f aca="false">ROUND(('Operating Budget'!$F$28)/12,0)</f>
        <v>1958</v>
      </c>
      <c r="M16" s="24" t="n">
        <f aca="false">ROUND(('Operating Budget'!$F$28)/12,0)</f>
        <v>1958</v>
      </c>
      <c r="N16" s="32" t="n">
        <f aca="false">SUM(B16:M16)</f>
        <v>23496</v>
      </c>
      <c r="O16" s="25" t="n">
        <f aca="false">('Operating Budget'!$F$28)-N16</f>
        <v>4</v>
      </c>
    </row>
    <row r="17" customFormat="false" ht="15" hidden="false" customHeight="false" outlineLevel="0" collapsed="false">
      <c r="A17" s="23" t="s">
        <v>112</v>
      </c>
      <c r="B17" s="24" t="n">
        <f aca="false">ROUND(('Operating Budget'!$F$31)/12,0)</f>
        <v>667</v>
      </c>
      <c r="C17" s="24" t="n">
        <f aca="false">ROUND(('Operating Budget'!$F$31)/12,0)</f>
        <v>667</v>
      </c>
      <c r="D17" s="24" t="n">
        <f aca="false">ROUND(('Operating Budget'!$F$31)/12,0)</f>
        <v>667</v>
      </c>
      <c r="E17" s="24" t="n">
        <f aca="false">ROUND(('Operating Budget'!$F$31)/12,0)</f>
        <v>667</v>
      </c>
      <c r="F17" s="24" t="n">
        <f aca="false">ROUND(('Operating Budget'!$F$31)/12,0)</f>
        <v>667</v>
      </c>
      <c r="G17" s="24" t="n">
        <f aca="false">ROUND(('Operating Budget'!$F$31)/12,0)</f>
        <v>667</v>
      </c>
      <c r="H17" s="24" t="n">
        <f aca="false">ROUND(('Operating Budget'!$F$31)/12,0)</f>
        <v>667</v>
      </c>
      <c r="I17" s="24" t="n">
        <f aca="false">ROUND(('Operating Budget'!$F$31)/12,0)</f>
        <v>667</v>
      </c>
      <c r="J17" s="24" t="n">
        <f aca="false">ROUND(('Operating Budget'!$F$31)/12,0)</f>
        <v>667</v>
      </c>
      <c r="K17" s="24" t="n">
        <f aca="false">ROUND(('Operating Budget'!$F$31)/12,0)</f>
        <v>667</v>
      </c>
      <c r="L17" s="24" t="n">
        <f aca="false">ROUND(('Operating Budget'!$F$31)/12,0)</f>
        <v>667</v>
      </c>
      <c r="M17" s="24" t="n">
        <f aca="false">ROUND(('Operating Budget'!$F$31)/12,0)</f>
        <v>667</v>
      </c>
      <c r="N17" s="32" t="n">
        <f aca="false">SUM(B17:M17)</f>
        <v>8004</v>
      </c>
      <c r="O17" s="25" t="n">
        <f aca="false">('Operating Budget'!$F$31)-N17</f>
        <v>-4</v>
      </c>
    </row>
    <row r="18" customFormat="false" ht="15" hidden="false" customHeight="false" outlineLevel="0" collapsed="false">
      <c r="A18" s="23" t="s">
        <v>116</v>
      </c>
      <c r="B18" s="24" t="n">
        <f aca="false">ROUND(('Operating Budget'!$F$35)/12,0)</f>
        <v>1481</v>
      </c>
      <c r="C18" s="24" t="n">
        <f aca="false">ROUND(('Operating Budget'!$F$35)/12,0)</f>
        <v>1481</v>
      </c>
      <c r="D18" s="24" t="n">
        <f aca="false">ROUND(('Operating Budget'!$F$35)/12,0)</f>
        <v>1481</v>
      </c>
      <c r="E18" s="24" t="n">
        <f aca="false">ROUND(('Operating Budget'!$F$35)/12,0)</f>
        <v>1481</v>
      </c>
      <c r="F18" s="24" t="n">
        <f aca="false">ROUND(('Operating Budget'!$F$35)/12,0)</f>
        <v>1481</v>
      </c>
      <c r="G18" s="24" t="n">
        <f aca="false">ROUND(('Operating Budget'!$F$35)/12,0)</f>
        <v>1481</v>
      </c>
      <c r="H18" s="24" t="n">
        <f aca="false">ROUND(('Operating Budget'!$F$35)/12,0)</f>
        <v>1481</v>
      </c>
      <c r="I18" s="24" t="n">
        <f aca="false">ROUND(('Operating Budget'!$F$35)/12,0)</f>
        <v>1481</v>
      </c>
      <c r="J18" s="24" t="n">
        <f aca="false">ROUND(('Operating Budget'!$F$35)/12,0)</f>
        <v>1481</v>
      </c>
      <c r="K18" s="24" t="n">
        <f aca="false">ROUND(('Operating Budget'!$F$35)/12,0)</f>
        <v>1481</v>
      </c>
      <c r="L18" s="24" t="n">
        <f aca="false">ROUND(('Operating Budget'!$F$35)/12,0)</f>
        <v>1481</v>
      </c>
      <c r="M18" s="24" t="n">
        <f aca="false">ROUND(('Operating Budget'!$F$35)/12,0)</f>
        <v>1481</v>
      </c>
      <c r="N18" s="32" t="n">
        <f aca="false">SUM(B18:M18)</f>
        <v>17772</v>
      </c>
      <c r="O18" s="25" t="n">
        <f aca="false">('Operating Budget'!$F$35)-N18</f>
        <v>3</v>
      </c>
    </row>
    <row r="19" customFormat="false" ht="15" hidden="false" customHeight="false" outlineLevel="0" collapsed="false">
      <c r="A19" s="23" t="s">
        <v>122</v>
      </c>
      <c r="B19" s="24" t="n">
        <f aca="false">ROUND(('Operating Budget'!$F$41)/12,0)</f>
        <v>30</v>
      </c>
      <c r="C19" s="24" t="n">
        <f aca="false">ROUND(('Operating Budget'!$F$41)/12,0)</f>
        <v>30</v>
      </c>
      <c r="D19" s="24" t="n">
        <f aca="false">ROUND(('Operating Budget'!$F$41)/12,0)</f>
        <v>30</v>
      </c>
      <c r="E19" s="24" t="n">
        <f aca="false">ROUND(('Operating Budget'!$F$41)/12,0)</f>
        <v>30</v>
      </c>
      <c r="F19" s="24" t="n">
        <f aca="false">ROUND(('Operating Budget'!$F$41)/12,0)</f>
        <v>30</v>
      </c>
      <c r="G19" s="24" t="n">
        <f aca="false">ROUND(('Operating Budget'!$F$41)/12,0)</f>
        <v>30</v>
      </c>
      <c r="H19" s="24" t="n">
        <f aca="false">ROUND(('Operating Budget'!$F$41)/12,0)</f>
        <v>30</v>
      </c>
      <c r="I19" s="24" t="n">
        <f aca="false">ROUND(('Operating Budget'!$F$41)/12,0)</f>
        <v>30</v>
      </c>
      <c r="J19" s="24" t="n">
        <f aca="false">ROUND(('Operating Budget'!$F$41)/12,0)</f>
        <v>30</v>
      </c>
      <c r="K19" s="24" t="n">
        <f aca="false">ROUND(('Operating Budget'!$F$41)/12,0)</f>
        <v>30</v>
      </c>
      <c r="L19" s="24" t="n">
        <f aca="false">ROUND(('Operating Budget'!$F$41)/12,0)</f>
        <v>30</v>
      </c>
      <c r="M19" s="24" t="n">
        <f aca="false">ROUND(('Operating Budget'!$F$41)/12,0)</f>
        <v>30</v>
      </c>
      <c r="N19" s="32" t="n">
        <f aca="false">SUM(B19:M19)</f>
        <v>360</v>
      </c>
      <c r="O19" s="25" t="n">
        <f aca="false">('Operating Budget'!$F$41)-N19</f>
        <v>0</v>
      </c>
    </row>
    <row r="20" customFormat="false" ht="15" hidden="false" customHeight="false" outlineLevel="0" collapsed="false">
      <c r="A20" s="23" t="s">
        <v>185</v>
      </c>
      <c r="B20" s="24" t="n">
        <f aca="false">ROUND(('Operating Budget'!$F$44)/12,0)</f>
        <v>2455</v>
      </c>
      <c r="C20" s="24" t="n">
        <f aca="false">ROUND(('Operating Budget'!$F$44)/12,0)</f>
        <v>2455</v>
      </c>
      <c r="D20" s="24" t="n">
        <f aca="false">ROUND(('Operating Budget'!$F$44)/12,0)</f>
        <v>2455</v>
      </c>
      <c r="E20" s="24" t="n">
        <f aca="false">ROUND(('Operating Budget'!$F$44)/12,0)</f>
        <v>2455</v>
      </c>
      <c r="F20" s="24" t="n">
        <f aca="false">ROUND(('Operating Budget'!$F$44)/12,0)</f>
        <v>2455</v>
      </c>
      <c r="G20" s="24" t="n">
        <f aca="false">ROUND(('Operating Budget'!$F$44)/12,0)</f>
        <v>2455</v>
      </c>
      <c r="H20" s="24" t="n">
        <f aca="false">ROUND(('Operating Budget'!$F$44)/12,0)</f>
        <v>2455</v>
      </c>
      <c r="I20" s="24" t="n">
        <f aca="false">ROUND(('Operating Budget'!$F$44)/12,0)</f>
        <v>2455</v>
      </c>
      <c r="J20" s="24" t="n">
        <f aca="false">ROUND(('Operating Budget'!$F$44)/12,0)</f>
        <v>2455</v>
      </c>
      <c r="K20" s="24" t="n">
        <f aca="false">ROUND(('Operating Budget'!$F$44)/12,0)</f>
        <v>2455</v>
      </c>
      <c r="L20" s="24" t="n">
        <f aca="false">ROUND(('Operating Budget'!$F$44)/12,0)</f>
        <v>2455</v>
      </c>
      <c r="M20" s="24" t="n">
        <f aca="false">ROUND(('Operating Budget'!$F$44)/12,0)</f>
        <v>2455</v>
      </c>
      <c r="N20" s="32" t="n">
        <f aca="false">SUM(B20:M20)</f>
        <v>29460</v>
      </c>
      <c r="O20" s="25" t="n">
        <f aca="false">('Operating Budget'!$F$44)-N20</f>
        <v>-0.692640692639543</v>
      </c>
    </row>
    <row r="21" customFormat="false" ht="15" hidden="false" customHeight="false" outlineLevel="0" collapsed="false">
      <c r="A21" s="23" t="s">
        <v>186</v>
      </c>
      <c r="B21" s="24" t="n">
        <f aca="false">ROUND(('Operating Budget'!$F$45)/12,0)</f>
        <v>291</v>
      </c>
      <c r="C21" s="24" t="n">
        <f aca="false">ROUND(('Operating Budget'!$F$45)/12,0)</f>
        <v>291</v>
      </c>
      <c r="D21" s="24" t="n">
        <f aca="false">ROUND(('Operating Budget'!$F$45)/12,0)</f>
        <v>291</v>
      </c>
      <c r="E21" s="24" t="n">
        <f aca="false">ROUND(('Operating Budget'!$F$45)/12,0)</f>
        <v>291</v>
      </c>
      <c r="F21" s="24" t="n">
        <f aca="false">ROUND(('Operating Budget'!$F$45)/12,0)</f>
        <v>291</v>
      </c>
      <c r="G21" s="24" t="n">
        <f aca="false">ROUND(('Operating Budget'!$F$45)/12,0)</f>
        <v>291</v>
      </c>
      <c r="H21" s="24" t="n">
        <f aca="false">ROUND(('Operating Budget'!$F$45)/12,0)</f>
        <v>291</v>
      </c>
      <c r="I21" s="24" t="n">
        <f aca="false">ROUND(('Operating Budget'!$F$45)/12,0)</f>
        <v>291</v>
      </c>
      <c r="J21" s="24" t="n">
        <f aca="false">ROUND(('Operating Budget'!$F$45)/12,0)</f>
        <v>291</v>
      </c>
      <c r="K21" s="24" t="n">
        <f aca="false">ROUND(('Operating Budget'!$F$45)/12,0)</f>
        <v>291</v>
      </c>
      <c r="L21" s="24" t="n">
        <f aca="false">ROUND(('Operating Budget'!$F$45)/12,0)</f>
        <v>291</v>
      </c>
      <c r="M21" s="24" t="n">
        <f aca="false">ROUND(('Operating Budget'!$F$45)/12,0)</f>
        <v>291</v>
      </c>
      <c r="N21" s="32" t="n">
        <f aca="false">SUM(B21:M21)</f>
        <v>3492</v>
      </c>
      <c r="O21" s="25" t="n">
        <f aca="false">('Operating Budget'!$F$45)-N21</f>
        <v>-1</v>
      </c>
    </row>
    <row r="22" customFormat="false" ht="15" hidden="false" customHeight="false" outlineLevel="0" collapsed="false">
      <c r="A22" s="27" t="s">
        <v>187</v>
      </c>
      <c r="B22" s="28" t="n">
        <f aca="false">SUM(B12:B21)</f>
        <v>12443</v>
      </c>
      <c r="C22" s="28" t="n">
        <f aca="false">SUM(C12:C21)</f>
        <v>12443</v>
      </c>
      <c r="D22" s="28" t="n">
        <f aca="false">SUM(D12:D21)</f>
        <v>12443</v>
      </c>
      <c r="E22" s="28" t="n">
        <f aca="false">SUM(E12:E21)</f>
        <v>12443</v>
      </c>
      <c r="F22" s="28" t="n">
        <f aca="false">SUM(F12:F21)</f>
        <v>12443</v>
      </c>
      <c r="G22" s="28" t="n">
        <f aca="false">SUM(G12:G21)</f>
        <v>12443</v>
      </c>
      <c r="H22" s="28" t="n">
        <f aca="false">SUM(H12:H21)</f>
        <v>12443</v>
      </c>
      <c r="I22" s="28" t="n">
        <f aca="false">SUM(I12:I21)</f>
        <v>12443</v>
      </c>
      <c r="J22" s="28" t="n">
        <f aca="false">SUM(J12:J21)</f>
        <v>12443</v>
      </c>
      <c r="K22" s="28" t="n">
        <f aca="false">SUM(K12:K21)</f>
        <v>12443</v>
      </c>
      <c r="L22" s="28" t="n">
        <f aca="false">SUM(L12:L21)</f>
        <v>12443</v>
      </c>
      <c r="M22" s="28" t="n">
        <f aca="false">SUM(M12:M21)</f>
        <v>12443</v>
      </c>
      <c r="N22" s="28" t="n">
        <f aca="false">SUM(N12:N21)</f>
        <v>149316</v>
      </c>
      <c r="O22" s="34"/>
    </row>
    <row r="24" customFormat="false" ht="15" hidden="false" customHeight="false" outlineLevel="0" collapsed="false">
      <c r="A24" s="31" t="s">
        <v>188</v>
      </c>
      <c r="B24" s="33" t="n">
        <f aca="false">Assumptions!$B$13</f>
        <v>38500</v>
      </c>
      <c r="C24" s="25" t="n">
        <f aca="false">B26</f>
        <v>38138</v>
      </c>
      <c r="D24" s="25" t="n">
        <f aca="false">C26</f>
        <v>37776</v>
      </c>
      <c r="E24" s="25" t="n">
        <f aca="false">D26</f>
        <v>37414</v>
      </c>
      <c r="F24" s="25" t="n">
        <f aca="false">E26</f>
        <v>37052</v>
      </c>
      <c r="G24" s="25" t="n">
        <f aca="false">F26</f>
        <v>36690</v>
      </c>
      <c r="H24" s="25" t="n">
        <f aca="false">G26</f>
        <v>36328</v>
      </c>
      <c r="I24" s="25" t="n">
        <f aca="false">H26</f>
        <v>35966</v>
      </c>
      <c r="J24" s="25" t="n">
        <f aca="false">I26</f>
        <v>35604</v>
      </c>
      <c r="K24" s="25" t="n">
        <f aca="false">J26</f>
        <v>35242</v>
      </c>
      <c r="L24" s="25" t="n">
        <f aca="false">K26</f>
        <v>34880</v>
      </c>
      <c r="M24" s="25" t="n">
        <f aca="false">L26</f>
        <v>34518</v>
      </c>
    </row>
    <row r="25" customFormat="false" ht="15" hidden="false" customHeight="false" outlineLevel="0" collapsed="false">
      <c r="A25" s="31" t="s">
        <v>189</v>
      </c>
      <c r="B25" s="25" t="n">
        <f aca="false">B9-B22</f>
        <v>-362</v>
      </c>
      <c r="C25" s="25" t="n">
        <f aca="false">C9-C22</f>
        <v>-362</v>
      </c>
      <c r="D25" s="25" t="n">
        <f aca="false">D9-D22</f>
        <v>-362</v>
      </c>
      <c r="E25" s="25" t="n">
        <f aca="false">E9-E22</f>
        <v>-362</v>
      </c>
      <c r="F25" s="25" t="n">
        <f aca="false">F9-F22</f>
        <v>-362</v>
      </c>
      <c r="G25" s="25" t="n">
        <f aca="false">G9-G22</f>
        <v>-362</v>
      </c>
      <c r="H25" s="25" t="n">
        <f aca="false">H9-H22</f>
        <v>-362</v>
      </c>
      <c r="I25" s="25" t="n">
        <f aca="false">I9-I22</f>
        <v>-362</v>
      </c>
      <c r="J25" s="25" t="n">
        <f aca="false">J9-J22</f>
        <v>-362</v>
      </c>
      <c r="K25" s="25" t="n">
        <f aca="false">K9-K22</f>
        <v>-362</v>
      </c>
      <c r="L25" s="25" t="n">
        <f aca="false">L9-L22</f>
        <v>-362</v>
      </c>
      <c r="M25" s="25" t="n">
        <f aca="false">M9-M22</f>
        <v>-362</v>
      </c>
      <c r="N25" s="32" t="n">
        <f aca="false">SUM(B25:M25)</f>
        <v>-4344</v>
      </c>
    </row>
    <row r="26" customFormat="false" ht="15" hidden="false" customHeight="false" outlineLevel="0" collapsed="false">
      <c r="A26" s="27" t="s">
        <v>190</v>
      </c>
      <c r="B26" s="28" t="n">
        <f aca="false">B24+B25</f>
        <v>38138</v>
      </c>
      <c r="C26" s="28" t="n">
        <f aca="false">C24+C25</f>
        <v>37776</v>
      </c>
      <c r="D26" s="28" t="n">
        <f aca="false">D24+D25</f>
        <v>37414</v>
      </c>
      <c r="E26" s="28" t="n">
        <f aca="false">E24+E25</f>
        <v>37052</v>
      </c>
      <c r="F26" s="28" t="n">
        <f aca="false">F24+F25</f>
        <v>36690</v>
      </c>
      <c r="G26" s="28" t="n">
        <f aca="false">G24+G25</f>
        <v>36328</v>
      </c>
      <c r="H26" s="28" t="n">
        <f aca="false">H24+H25</f>
        <v>35966</v>
      </c>
      <c r="I26" s="28" t="n">
        <f aca="false">I24+I25</f>
        <v>35604</v>
      </c>
      <c r="J26" s="28" t="n">
        <f aca="false">J24+J25</f>
        <v>35242</v>
      </c>
      <c r="K26" s="28" t="n">
        <f aca="false">K24+K25</f>
        <v>34880</v>
      </c>
      <c r="L26" s="28" t="n">
        <f aca="false">L24+L25</f>
        <v>34518</v>
      </c>
      <c r="M26" s="28" t="n">
        <f aca="false">M24+M25</f>
        <v>34156</v>
      </c>
    </row>
    <row r="28" customFormat="false" ht="15" hidden="false" customHeight="false" outlineLevel="0" collapsed="false">
      <c r="A28" s="2" t="s">
        <v>191</v>
      </c>
    </row>
  </sheetData>
  <conditionalFormatting sqref="B26:M26">
    <cfRule type="expression" priority="2" aboveAverage="0" equalAverage="0" bottom="0" percent="0" rank="0" text="" dxfId="0">
      <formula>B26&lt;0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3" min="2" style="0" width="18"/>
    <col collapsed="false" customWidth="true" hidden="false" outlineLevel="0" max="4" min="4" style="0" width="14"/>
  </cols>
  <sheetData>
    <row r="1" customFormat="false" ht="17.35" hidden="false" customHeight="false" outlineLevel="0" collapsed="false">
      <c r="A1" s="1" t="s">
        <v>192</v>
      </c>
    </row>
    <row r="3" customFormat="false" ht="15" hidden="false" customHeight="false" outlineLevel="0" collapsed="false">
      <c r="A3" s="51" t="str">
        <f aca="false">Assumptions!$B$4</f>
        <v>Maplewood Townhomes Association (example)</v>
      </c>
      <c r="B3" s="51"/>
      <c r="C3" s="51"/>
    </row>
    <row r="4" customFormat="false" ht="15" hidden="false" customHeight="false" outlineLevel="0" collapsed="false">
      <c r="A4" s="40" t="str">
        <f aca="false">"Proposed budget for fiscal year "&amp;Assumptions!$B$5</f>
        <v>Proposed budget for fiscal year 2027</v>
      </c>
      <c r="B4" s="40"/>
      <c r="C4" s="40"/>
    </row>
    <row r="6" customFormat="false" ht="15" hidden="false" customHeight="true" outlineLevel="0" collapsed="false">
      <c r="A6" s="31" t="s">
        <v>193</v>
      </c>
      <c r="B6" s="9" t="s">
        <v>194</v>
      </c>
      <c r="C6" s="9"/>
    </row>
    <row r="7" customFormat="false" ht="15" hidden="false" customHeight="true" outlineLevel="0" collapsed="false">
      <c r="A7" s="31" t="s">
        <v>195</v>
      </c>
      <c r="B7" s="9" t="s">
        <v>196</v>
      </c>
      <c r="C7" s="9"/>
    </row>
    <row r="9" customFormat="false" ht="15" hidden="false" customHeight="false" outlineLevel="0" collapsed="false">
      <c r="A9" s="20"/>
      <c r="B9" s="20" t="s">
        <v>197</v>
      </c>
      <c r="C9" s="20" t="s">
        <v>198</v>
      </c>
      <c r="D9" s="20" t="s">
        <v>85</v>
      </c>
    </row>
    <row r="10" customFormat="false" ht="15" hidden="false" customHeight="false" outlineLevel="0" collapsed="false">
      <c r="A10" s="21" t="s">
        <v>86</v>
      </c>
    </row>
    <row r="11" customFormat="false" ht="15" hidden="false" customHeight="false" outlineLevel="0" collapsed="false">
      <c r="A11" s="40" t="str">
        <f aca="false">'Operating Budget'!$A$6</f>
        <v>Assessments</v>
      </c>
      <c r="B11" s="33" t="n">
        <f aca="false">'Operating Budget'!$C$6</f>
        <v>139200</v>
      </c>
      <c r="C11" s="33" t="n">
        <f aca="false">'Operating Budget'!$F$6</f>
        <v>145128.307359307</v>
      </c>
      <c r="D11" s="26" t="n">
        <f aca="false">IF(B11=0,"",(C11-B11)/B11)</f>
        <v>0.0425884149375529</v>
      </c>
    </row>
    <row r="12" customFormat="false" ht="15" hidden="false" customHeight="false" outlineLevel="0" collapsed="false">
      <c r="A12" s="40" t="str">
        <f aca="false">'Operating Budget'!$A$7</f>
        <v>Late fees and interest</v>
      </c>
      <c r="B12" s="33" t="n">
        <f aca="false">'Operating Budget'!$C$7</f>
        <v>1500</v>
      </c>
      <c r="C12" s="33" t="n">
        <f aca="false">'Operating Budget'!$F$7</f>
        <v>1600</v>
      </c>
      <c r="D12" s="26" t="n">
        <f aca="false">IF(B12=0,"",(C12-B12)/B12)</f>
        <v>0.0666666666666667</v>
      </c>
    </row>
    <row r="13" customFormat="false" ht="15" hidden="false" customHeight="false" outlineLevel="0" collapsed="false">
      <c r="A13" s="40" t="str">
        <f aca="false">'Operating Budget'!$A$8</f>
        <v>Other income (interest, rentals, fees)</v>
      </c>
      <c r="B13" s="33" t="n">
        <f aca="false">'Operating Budget'!$C$8</f>
        <v>2000</v>
      </c>
      <c r="C13" s="33" t="n">
        <f aca="false">'Operating Budget'!$F$8</f>
        <v>2600</v>
      </c>
      <c r="D13" s="26" t="n">
        <f aca="false">IF(B13=0,"",(C13-B13)/B13)</f>
        <v>0.3</v>
      </c>
    </row>
    <row r="14" customFormat="false" ht="15" hidden="false" customHeight="false" outlineLevel="0" collapsed="false">
      <c r="A14" s="27" t="s">
        <v>199</v>
      </c>
      <c r="B14" s="28" t="n">
        <f aca="false">SUM(B11:B13)</f>
        <v>142700</v>
      </c>
      <c r="C14" s="28" t="n">
        <f aca="false">SUM(C11:C13)</f>
        <v>149328.307359307</v>
      </c>
      <c r="D14" s="30" t="n">
        <f aca="false">IF(B14=0,"",(C14-B14)/B14)</f>
        <v>0.0464492456854055</v>
      </c>
    </row>
    <row r="16" customFormat="false" ht="15" hidden="false" customHeight="false" outlineLevel="0" collapsed="false">
      <c r="A16" s="21" t="s">
        <v>91</v>
      </c>
    </row>
    <row r="17" customFormat="false" ht="15" hidden="false" customHeight="false" outlineLevel="0" collapsed="false">
      <c r="A17" s="40" t="str">
        <f aca="false">'Operating Budget'!$A$11</f>
        <v>Administrative</v>
      </c>
      <c r="B17" s="33" t="n">
        <f aca="false">'Operating Budget'!$C$11</f>
        <v>3368</v>
      </c>
      <c r="C17" s="33" t="n">
        <f aca="false">'Operating Budget'!$F$11</f>
        <v>3868</v>
      </c>
      <c r="D17" s="26" t="n">
        <f aca="false">IF(B17=0,"",(C17-B17)/B17)</f>
        <v>0.148456057007126</v>
      </c>
    </row>
    <row r="18" customFormat="false" ht="15" hidden="false" customHeight="false" outlineLevel="0" collapsed="false">
      <c r="A18" s="40" t="str">
        <f aca="false">'Operating Budget'!$A$16</f>
        <v>Utilities</v>
      </c>
      <c r="B18" s="33" t="n">
        <f aca="false">'Operating Budget'!$C$16</f>
        <v>23840</v>
      </c>
      <c r="C18" s="33" t="n">
        <f aca="false">'Operating Budget'!$F$16</f>
        <v>26500</v>
      </c>
      <c r="D18" s="26" t="n">
        <f aca="false">IF(B18=0,"",(C18-B18)/B18)</f>
        <v>0.111577181208054</v>
      </c>
    </row>
    <row r="19" customFormat="false" ht="15" hidden="false" customHeight="false" outlineLevel="0" collapsed="false">
      <c r="A19" s="40" t="str">
        <f aca="false">'Operating Budget'!$A$21</f>
        <v>Insurance</v>
      </c>
      <c r="B19" s="33" t="n">
        <f aca="false">'Operating Budget'!$C$21</f>
        <v>24150</v>
      </c>
      <c r="C19" s="33" t="n">
        <f aca="false">'Operating Budget'!$F$21</f>
        <v>27375</v>
      </c>
      <c r="D19" s="26" t="n">
        <f aca="false">IF(B19=0,"",(C19-B19)/B19)</f>
        <v>0.133540372670807</v>
      </c>
    </row>
    <row r="20" customFormat="false" ht="15" hidden="false" customHeight="false" outlineLevel="0" collapsed="false">
      <c r="A20" s="40" t="str">
        <f aca="false">'Operating Budget'!$A$25</f>
        <v>Maintenance and repairs</v>
      </c>
      <c r="B20" s="33" t="n">
        <f aca="false">'Operating Budget'!$C$25</f>
        <v>8500</v>
      </c>
      <c r="C20" s="33" t="n">
        <f aca="false">'Operating Budget'!$F$25</f>
        <v>9000</v>
      </c>
      <c r="D20" s="26" t="n">
        <f aca="false">IF(B20=0,"",(C20-B20)/B20)</f>
        <v>0.0588235294117647</v>
      </c>
    </row>
    <row r="21" customFormat="false" ht="15" hidden="false" customHeight="false" outlineLevel="0" collapsed="false">
      <c r="A21" s="40" t="str">
        <f aca="false">'Operating Budget'!$A$28</f>
        <v>Landscaping</v>
      </c>
      <c r="B21" s="33" t="n">
        <f aca="false">'Operating Budget'!$C$28</f>
        <v>21100</v>
      </c>
      <c r="C21" s="33" t="n">
        <f aca="false">'Operating Budget'!$F$28</f>
        <v>23500</v>
      </c>
      <c r="D21" s="26" t="n">
        <f aca="false">IF(B21=0,"",(C21-B21)/B21)</f>
        <v>0.113744075829384</v>
      </c>
    </row>
    <row r="22" customFormat="false" ht="15" hidden="false" customHeight="false" outlineLevel="0" collapsed="false">
      <c r="A22" s="40" t="str">
        <f aca="false">'Operating Budget'!$A$31</f>
        <v>Contract services</v>
      </c>
      <c r="B22" s="33" t="n">
        <f aca="false">'Operating Budget'!$C$31</f>
        <v>7160</v>
      </c>
      <c r="C22" s="33" t="n">
        <f aca="false">'Operating Budget'!$F$31</f>
        <v>8000</v>
      </c>
      <c r="D22" s="26" t="n">
        <f aca="false">IF(B22=0,"",(C22-B22)/B22)</f>
        <v>0.11731843575419</v>
      </c>
    </row>
    <row r="23" customFormat="false" ht="15" hidden="false" customHeight="false" outlineLevel="0" collapsed="false">
      <c r="A23" s="40" t="str">
        <f aca="false">'Operating Budget'!$A$35</f>
        <v>Professional fees</v>
      </c>
      <c r="B23" s="33" t="n">
        <f aca="false">'Operating Budget'!$C$35</f>
        <v>16475</v>
      </c>
      <c r="C23" s="33" t="n">
        <f aca="false">'Operating Budget'!$F$35</f>
        <v>17775</v>
      </c>
      <c r="D23" s="26" t="n">
        <f aca="false">IF(B23=0,"",(C23-B23)/B23)</f>
        <v>0.078907435508346</v>
      </c>
    </row>
    <row r="24" customFormat="false" ht="15" hidden="false" customHeight="false" outlineLevel="0" collapsed="false">
      <c r="A24" s="40" t="str">
        <f aca="false">'Operating Budget'!$A$41</f>
        <v>Taxes and licenses</v>
      </c>
      <c r="B24" s="33" t="n">
        <f aca="false">'Operating Budget'!$C$41</f>
        <v>310</v>
      </c>
      <c r="C24" s="33" t="n">
        <f aca="false">'Operating Budget'!$F$41</f>
        <v>360</v>
      </c>
      <c r="D24" s="26" t="n">
        <f aca="false">IF(B24=0,"",(C24-B24)/B24)</f>
        <v>0.161290322580645</v>
      </c>
    </row>
    <row r="25" customFormat="false" ht="15" hidden="false" customHeight="false" outlineLevel="0" collapsed="false">
      <c r="A25" s="44" t="s">
        <v>200</v>
      </c>
      <c r="B25" s="33" t="n">
        <f aca="false">'Operating Budget'!$C$44</f>
        <v>25000</v>
      </c>
      <c r="C25" s="33" t="n">
        <f aca="false">'Operating Budget'!$F$44</f>
        <v>29459.3073593074</v>
      </c>
      <c r="D25" s="26" t="n">
        <f aca="false">IF(B25=0,"",(C25-B25)/B25)</f>
        <v>0.178372294372294</v>
      </c>
    </row>
    <row r="26" customFormat="false" ht="15" hidden="false" customHeight="false" outlineLevel="0" collapsed="false">
      <c r="A26" s="44" t="s">
        <v>186</v>
      </c>
      <c r="B26" s="33" t="n">
        <f aca="false">'Operating Budget'!$C$45</f>
        <v>3000</v>
      </c>
      <c r="C26" s="33" t="n">
        <f aca="false">'Operating Budget'!$F$45</f>
        <v>3491</v>
      </c>
      <c r="D26" s="26" t="n">
        <f aca="false">IF(B26=0,"",(C26-B26)/B26)</f>
        <v>0.163666666666667</v>
      </c>
    </row>
    <row r="27" customFormat="false" ht="15" hidden="false" customHeight="false" outlineLevel="0" collapsed="false">
      <c r="A27" s="27" t="s">
        <v>201</v>
      </c>
      <c r="B27" s="28" t="n">
        <f aca="false">SUM(B17:B26)</f>
        <v>132903</v>
      </c>
      <c r="C27" s="28" t="n">
        <f aca="false">SUM(C17:C26)</f>
        <v>149328.307359307</v>
      </c>
      <c r="D27" s="30" t="n">
        <f aca="false">IF(B27=0,"",(C27-B27)/B27)</f>
        <v>0.123588687684306</v>
      </c>
    </row>
    <row r="29" customFormat="false" ht="15" hidden="false" customHeight="false" outlineLevel="0" collapsed="false">
      <c r="A29" s="21" t="s">
        <v>202</v>
      </c>
    </row>
    <row r="30" customFormat="false" ht="15" hidden="false" customHeight="false" outlineLevel="0" collapsed="false">
      <c r="A30" s="23" t="s">
        <v>203</v>
      </c>
      <c r="B30" s="52" t="n">
        <f aca="false">'Assessment Calculator'!$B$10</f>
        <v>483.333333333333</v>
      </c>
    </row>
    <row r="31" customFormat="false" ht="15" hidden="false" customHeight="false" outlineLevel="0" collapsed="false">
      <c r="A31" s="23" t="s">
        <v>204</v>
      </c>
      <c r="B31" s="52" t="n">
        <f aca="false">'Assessment Calculator'!$B$9</f>
        <v>503.917733886484</v>
      </c>
    </row>
    <row r="32" customFormat="false" ht="15" hidden="false" customHeight="false" outlineLevel="0" collapsed="false">
      <c r="A32" s="23" t="s">
        <v>205</v>
      </c>
      <c r="B32" s="53" t="n">
        <f aca="false">'Assessment Calculator'!$B$11</f>
        <v>0.0425884149375529</v>
      </c>
    </row>
    <row r="33" customFormat="false" ht="15" hidden="false" customHeight="false" outlineLevel="0" collapsed="false">
      <c r="A33" s="2" t="s">
        <v>206</v>
      </c>
    </row>
    <row r="35" customFormat="false" ht="15" hidden="false" customHeight="false" outlineLevel="0" collapsed="false">
      <c r="A35" s="21" t="s">
        <v>207</v>
      </c>
    </row>
    <row r="36" customFormat="false" ht="15" hidden="false" customHeight="false" outlineLevel="0" collapsed="false">
      <c r="A36" s="23" t="s">
        <v>208</v>
      </c>
      <c r="B36" s="33" t="n">
        <f aca="false">'Reserve Contribution'!$C$6</f>
        <v>29459.3073593074</v>
      </c>
    </row>
    <row r="37" customFormat="false" ht="23.85" hidden="false" customHeight="false" outlineLevel="0" collapsed="false">
      <c r="A37" s="23" t="s">
        <v>132</v>
      </c>
      <c r="B37" s="40" t="str">
        <f aca="false">'Reserve Contribution'!$B$4</f>
        <v>March 2026 (example)</v>
      </c>
    </row>
    <row r="38" customFormat="false" ht="15" hidden="false" customHeight="false" outlineLevel="0" collapsed="false">
      <c r="A38" s="23" t="s">
        <v>147</v>
      </c>
      <c r="B38" s="53" t="n">
        <f aca="false">'Reserve Contribution'!$B$7</f>
        <v>0.870033575825406</v>
      </c>
    </row>
    <row r="39" customFormat="false" ht="15" hidden="false" customHeight="false" outlineLevel="0" collapsed="false">
      <c r="A39" s="23" t="s">
        <v>209</v>
      </c>
      <c r="B39" s="33" t="n">
        <f aca="false">Assumptions!$B$14</f>
        <v>207300</v>
      </c>
    </row>
    <row r="41" customFormat="false" ht="15" hidden="false" customHeight="false" outlineLevel="0" collapsed="false">
      <c r="A41" s="31" t="s">
        <v>210</v>
      </c>
    </row>
    <row r="42" customFormat="false" ht="18" hidden="false" customHeight="true" outlineLevel="0" collapsed="false">
      <c r="A42" s="54" t="s">
        <v>211</v>
      </c>
      <c r="B42" s="54"/>
      <c r="C42" s="54"/>
      <c r="D42" s="54"/>
    </row>
    <row r="43" customFormat="false" ht="15" hidden="false" customHeight="false" outlineLevel="0" collapsed="false">
      <c r="A43" s="54"/>
      <c r="B43" s="54"/>
      <c r="C43" s="54"/>
      <c r="D43" s="54"/>
    </row>
    <row r="44" customFormat="false" ht="15" hidden="false" customHeight="false" outlineLevel="0" collapsed="false">
      <c r="A44" s="54"/>
      <c r="B44" s="54"/>
      <c r="C44" s="54"/>
      <c r="D44" s="54"/>
    </row>
    <row r="45" customFormat="false" ht="15" hidden="false" customHeight="false" outlineLevel="0" collapsed="false">
      <c r="A45" s="54"/>
      <c r="B45" s="54"/>
      <c r="C45" s="54"/>
      <c r="D45" s="54"/>
    </row>
  </sheetData>
  <mergeCells count="5">
    <mergeCell ref="A3:C3"/>
    <mergeCell ref="A4:C4"/>
    <mergeCell ref="B6:C6"/>
    <mergeCell ref="B7:C7"/>
    <mergeCell ref="A42:D45"/>
  </mergeCells>
  <printOptions headings="false" gridLines="false" gridLinesSet="true" horizontalCentered="tru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2026-09-09T06:15:46Z</dcterms:created>
  <dc:creator>openpyxl</dc:creator>
  <dc:description/>
  <dc:language>en-US</dc:language>
  <cp:lastModifiedBy/>
  <dcterms:modified xsi:type="dcterms:W3CDTF">2026-09-09T06:15:46Z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